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Budget\Working\Jennifer Nabors\Tuition &amp; Fees\2015 -16\"/>
    </mc:Choice>
  </mc:AlternateContent>
  <bookViews>
    <workbookView xWindow="-15" yWindow="-15" windowWidth="16275" windowHeight="12180" tabRatio="811"/>
  </bookViews>
  <sheets>
    <sheet name="Summary T&amp;F" sheetId="9" r:id="rId1"/>
    <sheet name="Undergraduate T&amp;F" sheetId="21" r:id="rId2"/>
    <sheet name="Graduate T&amp;F" sheetId="20" r:id="rId3"/>
    <sheet name="Professional T&amp;F" sheetId="19" r:id="rId4"/>
    <sheet name="T&amp;F-All" sheetId="8" state="hidden" r:id="rId5"/>
    <sheet name="Survey Template" sheetId="14" state="hidden" r:id="rId6"/>
    <sheet name="Cost of Attendance" sheetId="22" state="hidden" r:id="rId7"/>
  </sheets>
  <definedNames>
    <definedName name="_xlnm.Print_Area" localSheetId="2">'Graduate T&amp;F'!$A$1:$R$49</definedName>
    <definedName name="_xlnm.Print_Area" localSheetId="3">'Professional T&amp;F'!$A$1:$R$183</definedName>
    <definedName name="_xlnm.Print_Area" localSheetId="0">'Summary T&amp;F'!$A$1:$R$71</definedName>
    <definedName name="_xlnm.Print_Area" localSheetId="5">'Survey Template'!$A$1:$Q$208</definedName>
    <definedName name="_xlnm.Print_Area" localSheetId="4">'T&amp;F-All'!$A$1:$R$224</definedName>
    <definedName name="_xlnm.Print_Area" localSheetId="1">'Undergraduate T&amp;F'!$A$1:$R$50</definedName>
    <definedName name="_xlnm.Print_Titles" localSheetId="2">'Graduate T&amp;F'!$1:$4</definedName>
    <definedName name="_xlnm.Print_Titles" localSheetId="3">'Professional T&amp;F'!$1:$4</definedName>
    <definedName name="_xlnm.Print_Titles" localSheetId="5">'Survey Template'!$1:$9</definedName>
    <definedName name="_xlnm.Print_Titles" localSheetId="4">'T&amp;F-All'!$1:$3</definedName>
    <definedName name="_xlnm.Print_Titles" localSheetId="1">'Undergraduate T&amp;F'!$1:$4</definedName>
    <definedName name="wrn.Summary._.and._.Detail." localSheetId="5" hidden="1">{"detail",#N/A,FALSE,"1996-97";"summary",#N/A,FALSE,"1996-97"}</definedName>
    <definedName name="wrn.Summary._.and._.Detail." hidden="1">{"detail",#N/A,FALSE,"1996-97";"summary",#N/A,FALSE,"1996-97"}</definedName>
    <definedName name="wrn.summary1._.and._.Detail" hidden="1">{"detail",#N/A,FALSE,"1996-97";"summary",#N/A,FALSE,"1996-97"}</definedName>
  </definedNames>
  <calcPr calcId="152511"/>
</workbook>
</file>

<file path=xl/calcChain.xml><?xml version="1.0" encoding="utf-8"?>
<calcChain xmlns="http://schemas.openxmlformats.org/spreadsheetml/2006/main">
  <c r="E79" i="19" l="1"/>
  <c r="E71" i="19"/>
  <c r="E120" i="8"/>
  <c r="E112" i="8"/>
  <c r="N179" i="19"/>
  <c r="N172" i="19"/>
  <c r="N222" i="8"/>
  <c r="N215" i="8"/>
  <c r="M179" i="19"/>
  <c r="M172" i="19"/>
  <c r="M222" i="8"/>
  <c r="M215" i="8"/>
  <c r="M146" i="19"/>
  <c r="M138" i="19"/>
  <c r="M189" i="8"/>
  <c r="M181" i="8"/>
  <c r="M79" i="19"/>
  <c r="M71" i="19"/>
  <c r="M120" i="8"/>
  <c r="M112" i="8" l="1"/>
  <c r="L146" i="19"/>
  <c r="L138" i="19"/>
  <c r="L189" i="8"/>
  <c r="L181" i="8"/>
  <c r="L120" i="8"/>
  <c r="G146" i="19" l="1"/>
  <c r="G138" i="19"/>
  <c r="G189" i="8"/>
  <c r="G181" i="8"/>
  <c r="G130" i="19"/>
  <c r="G121" i="19"/>
  <c r="G172" i="8"/>
  <c r="G163" i="8"/>
  <c r="G79" i="19"/>
  <c r="G71" i="19"/>
  <c r="G120" i="8"/>
  <c r="G112" i="8"/>
  <c r="C146" i="19"/>
  <c r="C138" i="19"/>
  <c r="C130" i="19"/>
  <c r="C112" i="19"/>
  <c r="C104" i="19"/>
  <c r="C96" i="19"/>
  <c r="C88" i="19"/>
  <c r="C71" i="19"/>
  <c r="C30" i="19"/>
  <c r="C29" i="19"/>
  <c r="C79" i="19"/>
  <c r="C41" i="8"/>
  <c r="C189" i="8" s="1"/>
  <c r="C181" i="8"/>
  <c r="C154" i="8"/>
  <c r="C146" i="8"/>
  <c r="C137" i="8"/>
  <c r="C129" i="8"/>
  <c r="C120" i="8"/>
  <c r="C112" i="8"/>
  <c r="C32" i="8"/>
  <c r="C31" i="8"/>
  <c r="C172" i="8"/>
  <c r="C40" i="8" l="1"/>
  <c r="G33" i="8" l="1"/>
  <c r="G34" i="8"/>
  <c r="G41" i="8"/>
  <c r="G40" i="8"/>
  <c r="G35" i="8"/>
  <c r="L32" i="8" l="1"/>
  <c r="L31" i="8"/>
  <c r="L30" i="19"/>
  <c r="L29" i="19"/>
  <c r="E20" i="8"/>
  <c r="E32" i="8"/>
  <c r="E31" i="8"/>
  <c r="P80" i="8" l="1"/>
  <c r="P79" i="8"/>
  <c r="P81" i="8" s="1"/>
  <c r="M33" i="8" l="1"/>
  <c r="G37" i="8"/>
  <c r="G32" i="8"/>
  <c r="G31" i="8"/>
  <c r="G33" i="19" l="1"/>
  <c r="G32" i="19"/>
  <c r="G31" i="19"/>
  <c r="G39" i="19"/>
  <c r="G38" i="19"/>
  <c r="M31" i="19"/>
  <c r="G35" i="19"/>
  <c r="R18" i="19" a="1"/>
  <c r="R18" i="19" s="1"/>
  <c r="L23" i="20" l="1"/>
  <c r="G12" i="21"/>
  <c r="G22" i="21"/>
  <c r="E22" i="21"/>
  <c r="C6" i="21" l="1"/>
  <c r="G25" i="19" l="1"/>
  <c r="E27" i="8"/>
  <c r="G27" i="8"/>
  <c r="C35" i="19"/>
  <c r="E30" i="19" l="1"/>
  <c r="E25" i="19"/>
  <c r="E29" i="19" l="1"/>
  <c r="E12" i="21"/>
  <c r="E12" i="20"/>
  <c r="G12" i="19"/>
  <c r="E12" i="19"/>
  <c r="G11" i="8"/>
  <c r="E11" i="8"/>
  <c r="K29" i="21"/>
  <c r="J32" i="8"/>
  <c r="J31" i="8"/>
  <c r="J30" i="19"/>
  <c r="J29" i="19"/>
  <c r="J35" i="19"/>
  <c r="G30" i="19"/>
  <c r="G29" i="19"/>
  <c r="H74" i="19"/>
  <c r="E23" i="20"/>
  <c r="G23" i="20"/>
  <c r="G12" i="20"/>
  <c r="M32" i="8"/>
  <c r="C37" i="8"/>
  <c r="C126" i="19"/>
  <c r="E45" i="19" l="1"/>
  <c r="F45" i="19"/>
  <c r="G45" i="19"/>
  <c r="H45" i="19"/>
  <c r="I45" i="19"/>
  <c r="J45" i="19"/>
  <c r="K45" i="19"/>
  <c r="L45" i="19"/>
  <c r="M45" i="19"/>
  <c r="N45" i="19"/>
  <c r="O45" i="19"/>
  <c r="P45" i="19"/>
  <c r="Q45" i="19"/>
  <c r="C45" i="19"/>
  <c r="O27" i="20"/>
  <c r="P27" i="20"/>
  <c r="Q27" i="20"/>
  <c r="G27" i="20"/>
  <c r="H27" i="20"/>
  <c r="I27" i="20"/>
  <c r="J27" i="20"/>
  <c r="K27" i="20"/>
  <c r="L27" i="20"/>
  <c r="M27" i="20"/>
  <c r="N27" i="20"/>
  <c r="D27" i="20"/>
  <c r="E27" i="20"/>
  <c r="F27" i="20"/>
  <c r="C27" i="20"/>
  <c r="Q26" i="21"/>
  <c r="P26" i="21"/>
  <c r="H26" i="21"/>
  <c r="I26" i="21"/>
  <c r="J26" i="21"/>
  <c r="K26" i="21"/>
  <c r="L26" i="21"/>
  <c r="M26" i="21"/>
  <c r="N26" i="21"/>
  <c r="O26" i="21"/>
  <c r="F26" i="21"/>
  <c r="G26" i="21"/>
  <c r="D26" i="21"/>
  <c r="E26" i="21"/>
  <c r="C26" i="21"/>
  <c r="D6" i="21"/>
  <c r="D37" i="8"/>
  <c r="D40" i="8"/>
  <c r="D41" i="8"/>
  <c r="D43" i="8"/>
  <c r="D46" i="8"/>
  <c r="D49" i="8"/>
  <c r="D50" i="8"/>
  <c r="D51" i="8"/>
  <c r="D59" i="8"/>
  <c r="D60" i="8"/>
  <c r="D61" i="8"/>
  <c r="D5" i="8"/>
  <c r="D6" i="8"/>
  <c r="D7" i="8"/>
  <c r="D8" i="8"/>
  <c r="D9" i="8"/>
  <c r="D10" i="8"/>
  <c r="D11" i="8"/>
  <c r="D14" i="8"/>
  <c r="D15" i="8"/>
  <c r="D16" i="8"/>
  <c r="D17" i="8"/>
  <c r="D74" i="19"/>
  <c r="D75" i="19"/>
  <c r="D83" i="19"/>
  <c r="D84" i="19"/>
  <c r="D107" i="19"/>
  <c r="D108" i="19"/>
  <c r="D48" i="19"/>
  <c r="D49" i="19"/>
  <c r="D57" i="19"/>
  <c r="D58" i="19"/>
  <c r="D66" i="19"/>
  <c r="D67" i="19"/>
  <c r="D35" i="19"/>
  <c r="D38" i="19"/>
  <c r="D39" i="19"/>
  <c r="D41" i="19"/>
  <c r="D8" i="19"/>
  <c r="D9" i="19"/>
  <c r="D10" i="19"/>
  <c r="D11" i="19"/>
  <c r="D12" i="19"/>
  <c r="D17" i="19"/>
  <c r="D23" i="19"/>
  <c r="D24" i="19"/>
  <c r="D25" i="19"/>
  <c r="D30" i="20"/>
  <c r="D31" i="20"/>
  <c r="D39" i="20"/>
  <c r="D40" i="20"/>
  <c r="D6" i="20"/>
  <c r="D7" i="20"/>
  <c r="D8" i="20"/>
  <c r="D9" i="20"/>
  <c r="D10" i="20"/>
  <c r="D11" i="20"/>
  <c r="D12" i="20"/>
  <c r="D15" i="20"/>
  <c r="D16" i="20"/>
  <c r="D39" i="21"/>
  <c r="D40" i="21"/>
  <c r="D41" i="21"/>
  <c r="D29" i="21"/>
  <c r="D30" i="21"/>
  <c r="D31" i="21"/>
  <c r="D15" i="21"/>
  <c r="D18" i="21"/>
  <c r="D19" i="21"/>
  <c r="D20" i="21"/>
  <c r="D21" i="21"/>
  <c r="D22" i="21"/>
  <c r="D7" i="21"/>
  <c r="D8" i="21"/>
  <c r="D9" i="21"/>
  <c r="D10" i="21"/>
  <c r="R164" i="8" a="1"/>
  <c r="R164" i="8" s="1"/>
  <c r="R122" i="19" a="1"/>
  <c r="R122" i="19" s="1"/>
  <c r="R27" i="20" l="1" a="1"/>
  <c r="R27" i="20" s="1"/>
  <c r="R45" i="19" a="1"/>
  <c r="R45" i="19" s="1"/>
  <c r="D13" i="19"/>
  <c r="D41" i="20"/>
  <c r="D59" i="19"/>
  <c r="D109" i="19"/>
  <c r="D76" i="19"/>
  <c r="D32" i="20"/>
  <c r="D50" i="19"/>
  <c r="D85" i="19"/>
  <c r="R26" i="21" a="1"/>
  <c r="R26" i="21" s="1"/>
  <c r="D23" i="21"/>
  <c r="D32" i="21"/>
  <c r="D68" i="19"/>
  <c r="D12" i="8"/>
  <c r="D13" i="20"/>
  <c r="D35" i="20" s="1"/>
  <c r="D36" i="20" s="1"/>
  <c r="D13" i="21"/>
  <c r="D42" i="21"/>
  <c r="D62" i="8"/>
  <c r="D52" i="8"/>
  <c r="Q39" i="21"/>
  <c r="Q40" i="21"/>
  <c r="Q41" i="21"/>
  <c r="Q29" i="21"/>
  <c r="Q30" i="21"/>
  <c r="Q31" i="21"/>
  <c r="Q15" i="21"/>
  <c r="Q18" i="21"/>
  <c r="Q19" i="21"/>
  <c r="Q20" i="21"/>
  <c r="Q21" i="21"/>
  <c r="Q22" i="21"/>
  <c r="Q6" i="21"/>
  <c r="Q7" i="21"/>
  <c r="Q9" i="21"/>
  <c r="Q10" i="21"/>
  <c r="Q11" i="21"/>
  <c r="N29" i="19"/>
  <c r="O29" i="19"/>
  <c r="P29" i="19"/>
  <c r="N30" i="19"/>
  <c r="O30" i="19"/>
  <c r="P30" i="19"/>
  <c r="N31" i="19"/>
  <c r="O31" i="19"/>
  <c r="P31" i="19"/>
  <c r="N35" i="19"/>
  <c r="O35" i="19"/>
  <c r="P35" i="19"/>
  <c r="N48" i="19"/>
  <c r="O48" i="19"/>
  <c r="P48" i="19"/>
  <c r="N49" i="19"/>
  <c r="O49" i="19"/>
  <c r="P49" i="19"/>
  <c r="Q6" i="19"/>
  <c r="Q7" i="19"/>
  <c r="Q9" i="19"/>
  <c r="Q10" i="19"/>
  <c r="Q11" i="19"/>
  <c r="Q21" i="19"/>
  <c r="Q22" i="19"/>
  <c r="Q23" i="19"/>
  <c r="Q24" i="19"/>
  <c r="Q25" i="19"/>
  <c r="P88" i="8"/>
  <c r="Q88" i="8"/>
  <c r="P89" i="8"/>
  <c r="Q89" i="8"/>
  <c r="Q79" i="8"/>
  <c r="Q80" i="8"/>
  <c r="P70" i="8"/>
  <c r="Q70" i="8"/>
  <c r="P71" i="8"/>
  <c r="Q71" i="8"/>
  <c r="Q59" i="8"/>
  <c r="Q60" i="8"/>
  <c r="Q61" i="8"/>
  <c r="Q46" i="8"/>
  <c r="Q49" i="8"/>
  <c r="Q50" i="8"/>
  <c r="Q51" i="8"/>
  <c r="Q14" i="8"/>
  <c r="Q15" i="8"/>
  <c r="Q16" i="8"/>
  <c r="Q17" i="8"/>
  <c r="Q18" i="8"/>
  <c r="Q19" i="8"/>
  <c r="Q23" i="8"/>
  <c r="Q24" i="8"/>
  <c r="Q25" i="8"/>
  <c r="Q26" i="8"/>
  <c r="Q27" i="8"/>
  <c r="Q5" i="8"/>
  <c r="Q6" i="8"/>
  <c r="Q7" i="8"/>
  <c r="Q8" i="8"/>
  <c r="Q9" i="8"/>
  <c r="Q10" i="8"/>
  <c r="O39" i="20"/>
  <c r="Q39" i="20"/>
  <c r="P40" i="20"/>
  <c r="Q40" i="20"/>
  <c r="P39" i="20"/>
  <c r="P30" i="20"/>
  <c r="Q30" i="20"/>
  <c r="P31" i="20"/>
  <c r="Q31" i="20"/>
  <c r="Q15" i="20"/>
  <c r="Q16" i="20"/>
  <c r="Q19" i="20"/>
  <c r="Q20" i="20"/>
  <c r="Q21" i="20"/>
  <c r="Q22" i="20"/>
  <c r="Q23" i="20"/>
  <c r="Q6" i="20"/>
  <c r="Q7" i="20"/>
  <c r="Q8" i="20"/>
  <c r="Q9" i="20"/>
  <c r="Q10" i="20"/>
  <c r="Q11" i="20"/>
  <c r="N19" i="21"/>
  <c r="O19" i="21"/>
  <c r="P19" i="21"/>
  <c r="N20" i="21"/>
  <c r="O20" i="21"/>
  <c r="P20" i="21"/>
  <c r="N21" i="21"/>
  <c r="O21" i="21"/>
  <c r="P21" i="21"/>
  <c r="P10" i="21"/>
  <c r="D55" i="8" l="1"/>
  <c r="D5" i="9" s="1"/>
  <c r="P41" i="20"/>
  <c r="D45" i="21"/>
  <c r="D46" i="21" s="1"/>
  <c r="Q81" i="8"/>
  <c r="D65" i="8"/>
  <c r="D9" i="9" s="1"/>
  <c r="D35" i="21"/>
  <c r="D36" i="21" s="1"/>
  <c r="D44" i="20"/>
  <c r="D45" i="20" s="1"/>
  <c r="Q41" i="20"/>
  <c r="P32" i="20"/>
  <c r="Q52" i="8"/>
  <c r="Q62" i="8"/>
  <c r="P72" i="8"/>
  <c r="Q32" i="20"/>
  <c r="Q72" i="8"/>
  <c r="Q32" i="21"/>
  <c r="Q42" i="21"/>
  <c r="Q13" i="20"/>
  <c r="Q26" i="19"/>
  <c r="Q24" i="20"/>
  <c r="Q12" i="8"/>
  <c r="Q13" i="19"/>
  <c r="Q13" i="21"/>
  <c r="Q23" i="21"/>
  <c r="Q84" i="8"/>
  <c r="D66" i="8" l="1"/>
  <c r="D56" i="8"/>
  <c r="D6" i="9" s="1"/>
  <c r="Q75" i="8"/>
  <c r="Q76" i="8" s="1"/>
  <c r="Q14" i="9" s="1"/>
  <c r="Q45" i="21"/>
  <c r="Q46" i="21" s="1"/>
  <c r="Q35" i="21"/>
  <c r="Q36" i="21" s="1"/>
  <c r="Q65" i="8"/>
  <c r="Q85" i="8"/>
  <c r="Q18" i="9" s="1"/>
  <c r="Q17" i="9"/>
  <c r="D10" i="9"/>
  <c r="Q55" i="8"/>
  <c r="Q44" i="20"/>
  <c r="Q45" i="20" s="1"/>
  <c r="Q35" i="20"/>
  <c r="Q36" i="20" s="1"/>
  <c r="P9" i="21"/>
  <c r="G5" i="22"/>
  <c r="G4" i="22"/>
  <c r="Q13" i="9" l="1"/>
  <c r="Q56" i="8"/>
  <c r="Q6" i="9" s="1"/>
  <c r="Q5" i="9"/>
  <c r="Q66" i="8"/>
  <c r="Q10" i="9" s="1"/>
  <c r="Q9" i="9"/>
  <c r="M219" i="8"/>
  <c r="M218" i="8"/>
  <c r="M211" i="8"/>
  <c r="M210" i="8"/>
  <c r="M177" i="8"/>
  <c r="M176" i="8"/>
  <c r="M176" i="19"/>
  <c r="M175" i="19"/>
  <c r="M168" i="19"/>
  <c r="M167" i="19"/>
  <c r="M134" i="19"/>
  <c r="M133" i="19"/>
  <c r="I38" i="19"/>
  <c r="M12" i="19"/>
  <c r="I134" i="19"/>
  <c r="H134" i="19"/>
  <c r="I133" i="19"/>
  <c r="H133" i="19"/>
  <c r="I126" i="19"/>
  <c r="H126" i="19"/>
  <c r="I125" i="19"/>
  <c r="H125" i="19"/>
  <c r="I117" i="19"/>
  <c r="H117" i="19"/>
  <c r="I116" i="19"/>
  <c r="H116" i="19"/>
  <c r="I75" i="19"/>
  <c r="H75" i="19"/>
  <c r="I74" i="19"/>
  <c r="I67" i="19"/>
  <c r="H67" i="19"/>
  <c r="I66" i="19"/>
  <c r="H66" i="19"/>
  <c r="I63" i="19"/>
  <c r="H63" i="19"/>
  <c r="I58" i="19"/>
  <c r="H58" i="19"/>
  <c r="I57" i="19"/>
  <c r="H57" i="19"/>
  <c r="I49" i="19"/>
  <c r="H49" i="19"/>
  <c r="I48" i="19"/>
  <c r="H48" i="19"/>
  <c r="I39" i="19"/>
  <c r="H39" i="19"/>
  <c r="H38" i="19"/>
  <c r="I35" i="19"/>
  <c r="H35" i="19"/>
  <c r="I33" i="19"/>
  <c r="H33" i="19"/>
  <c r="I32" i="19"/>
  <c r="H32" i="19"/>
  <c r="I31" i="19"/>
  <c r="H31" i="19"/>
  <c r="I30" i="19"/>
  <c r="H30" i="19"/>
  <c r="I29" i="19"/>
  <c r="H29" i="19"/>
  <c r="I25" i="19"/>
  <c r="H25" i="19"/>
  <c r="I24" i="19"/>
  <c r="H24" i="19"/>
  <c r="I23" i="19"/>
  <c r="H23" i="19"/>
  <c r="I22" i="19"/>
  <c r="H22" i="19"/>
  <c r="I21" i="19"/>
  <c r="H21" i="19"/>
  <c r="I17" i="19"/>
  <c r="H17" i="19"/>
  <c r="I16" i="19"/>
  <c r="H16" i="19"/>
  <c r="I15" i="19"/>
  <c r="H15" i="19"/>
  <c r="G15" i="19"/>
  <c r="I12" i="19"/>
  <c r="H12" i="19"/>
  <c r="I11" i="19"/>
  <c r="H11" i="19"/>
  <c r="I10" i="19"/>
  <c r="H10" i="19"/>
  <c r="I9" i="19"/>
  <c r="H9" i="19"/>
  <c r="I8" i="19"/>
  <c r="H8" i="19"/>
  <c r="I7" i="19"/>
  <c r="H7" i="19"/>
  <c r="I6" i="19"/>
  <c r="H6" i="19"/>
  <c r="I39" i="20"/>
  <c r="H39" i="20"/>
  <c r="I30" i="20"/>
  <c r="H30" i="20"/>
  <c r="I23" i="20"/>
  <c r="H23" i="20"/>
  <c r="I22" i="20"/>
  <c r="H22" i="20"/>
  <c r="I21" i="20"/>
  <c r="H21" i="20"/>
  <c r="I20" i="20"/>
  <c r="H20" i="20"/>
  <c r="I19" i="20"/>
  <c r="H19" i="20"/>
  <c r="I16" i="20"/>
  <c r="H16" i="20"/>
  <c r="I15" i="20"/>
  <c r="H15" i="20"/>
  <c r="I12" i="20"/>
  <c r="H12" i="20"/>
  <c r="I11" i="20"/>
  <c r="H11" i="20"/>
  <c r="I10" i="20"/>
  <c r="H10" i="20"/>
  <c r="I9" i="20"/>
  <c r="H9" i="20"/>
  <c r="I8" i="20"/>
  <c r="H8" i="20"/>
  <c r="I7" i="20"/>
  <c r="H7" i="20"/>
  <c r="I6" i="20"/>
  <c r="H6" i="20"/>
  <c r="I40" i="21"/>
  <c r="H40" i="21"/>
  <c r="I39" i="21"/>
  <c r="H39" i="21"/>
  <c r="I30" i="21"/>
  <c r="H30" i="21"/>
  <c r="I29" i="21"/>
  <c r="H29" i="21"/>
  <c r="I22" i="21"/>
  <c r="H22" i="21"/>
  <c r="I21" i="21"/>
  <c r="H21" i="21"/>
  <c r="I20" i="21"/>
  <c r="H20" i="21"/>
  <c r="I19" i="21"/>
  <c r="H19" i="21"/>
  <c r="I18" i="21"/>
  <c r="H18" i="21"/>
  <c r="I15" i="21"/>
  <c r="H15" i="21"/>
  <c r="I12" i="21"/>
  <c r="H12" i="21"/>
  <c r="I11" i="21"/>
  <c r="H11" i="21"/>
  <c r="I10" i="21"/>
  <c r="H10" i="21"/>
  <c r="I9" i="21"/>
  <c r="H9" i="21"/>
  <c r="I8" i="21"/>
  <c r="H8" i="21"/>
  <c r="I7" i="21"/>
  <c r="H7" i="21"/>
  <c r="I6" i="21"/>
  <c r="H6" i="21"/>
  <c r="I79" i="8"/>
  <c r="H79" i="8"/>
  <c r="I70" i="8"/>
  <c r="H70" i="8"/>
  <c r="I60" i="8"/>
  <c r="H60" i="8"/>
  <c r="I59" i="8"/>
  <c r="H59" i="8"/>
  <c r="I50" i="8"/>
  <c r="H50" i="8"/>
  <c r="I49" i="8"/>
  <c r="H49" i="8"/>
  <c r="I46" i="8"/>
  <c r="H46" i="8"/>
  <c r="I41" i="8"/>
  <c r="H41" i="8"/>
  <c r="I40" i="8"/>
  <c r="H40" i="8"/>
  <c r="I37" i="8"/>
  <c r="H37" i="8"/>
  <c r="I35" i="8"/>
  <c r="H35" i="8"/>
  <c r="I34" i="8"/>
  <c r="H34" i="8"/>
  <c r="I33" i="8"/>
  <c r="H33" i="8"/>
  <c r="I32" i="8"/>
  <c r="H32" i="8"/>
  <c r="I31" i="8"/>
  <c r="H31" i="8"/>
  <c r="I27" i="8"/>
  <c r="H27" i="8"/>
  <c r="I26" i="8"/>
  <c r="H26" i="8"/>
  <c r="I25" i="8"/>
  <c r="H25" i="8"/>
  <c r="I24" i="8"/>
  <c r="H24" i="8"/>
  <c r="I23" i="8"/>
  <c r="H23" i="8"/>
  <c r="I19" i="8"/>
  <c r="H19" i="8"/>
  <c r="H18" i="8"/>
  <c r="I17" i="8"/>
  <c r="H17" i="8"/>
  <c r="I16" i="8"/>
  <c r="H16" i="8"/>
  <c r="I15" i="8"/>
  <c r="H15" i="8"/>
  <c r="I14" i="8"/>
  <c r="H14" i="8"/>
  <c r="I11" i="8"/>
  <c r="H11" i="8"/>
  <c r="I10" i="8"/>
  <c r="H10" i="8"/>
  <c r="I9" i="8"/>
  <c r="H9" i="8"/>
  <c r="I8" i="8"/>
  <c r="H8" i="8"/>
  <c r="I6" i="8"/>
  <c r="H6" i="8"/>
  <c r="I5" i="8"/>
  <c r="H5" i="8"/>
  <c r="I80" i="8"/>
  <c r="H40" i="20"/>
  <c r="I61" i="8"/>
  <c r="H41" i="21"/>
  <c r="I31" i="20"/>
  <c r="H31" i="20"/>
  <c r="I31" i="21"/>
  <c r="H31" i="21"/>
  <c r="M135" i="19" l="1"/>
  <c r="M169" i="19"/>
  <c r="M220" i="8"/>
  <c r="M177" i="19"/>
  <c r="M178" i="8"/>
  <c r="M212" i="8"/>
  <c r="H71" i="8"/>
  <c r="H72" i="8" s="1"/>
  <c r="H80" i="8"/>
  <c r="H81" i="8" s="1"/>
  <c r="H32" i="20"/>
  <c r="I40" i="20"/>
  <c r="I41" i="20" s="1"/>
  <c r="I71" i="8"/>
  <c r="I72" i="8" s="1"/>
  <c r="I68" i="19"/>
  <c r="I41" i="21"/>
  <c r="I42" i="21" s="1"/>
  <c r="H61" i="8"/>
  <c r="H62" i="8" s="1"/>
  <c r="H42" i="21"/>
  <c r="I26" i="19"/>
  <c r="I32" i="20"/>
  <c r="I13" i="19"/>
  <c r="H26" i="19"/>
  <c r="H68" i="19"/>
  <c r="H76" i="19"/>
  <c r="H118" i="19"/>
  <c r="H127" i="19"/>
  <c r="H28" i="8"/>
  <c r="I51" i="8"/>
  <c r="I52" i="8" s="1"/>
  <c r="H51" i="8"/>
  <c r="H52" i="8" s="1"/>
  <c r="H12" i="8"/>
  <c r="H41" i="20"/>
  <c r="I12" i="8"/>
  <c r="H23" i="21"/>
  <c r="H13" i="21"/>
  <c r="H13" i="20"/>
  <c r="I28" i="8"/>
  <c r="I62" i="8"/>
  <c r="I81" i="8"/>
  <c r="I13" i="21"/>
  <c r="I23" i="21"/>
  <c r="I32" i="21"/>
  <c r="H24" i="20"/>
  <c r="H13" i="19"/>
  <c r="I59" i="19"/>
  <c r="I135" i="19"/>
  <c r="H32" i="21"/>
  <c r="I13" i="20"/>
  <c r="I24" i="20"/>
  <c r="H59" i="19"/>
  <c r="I76" i="19"/>
  <c r="I118" i="19"/>
  <c r="I127" i="19"/>
  <c r="H135" i="19"/>
  <c r="P46" i="8"/>
  <c r="O46" i="8"/>
  <c r="N46" i="8"/>
  <c r="M46" i="8"/>
  <c r="L46" i="8"/>
  <c r="K46" i="8"/>
  <c r="J46" i="8"/>
  <c r="G46" i="8"/>
  <c r="F46" i="8"/>
  <c r="E46" i="8"/>
  <c r="C46" i="8"/>
  <c r="C15" i="20"/>
  <c r="F15" i="20"/>
  <c r="G15" i="20"/>
  <c r="J15" i="20"/>
  <c r="K15" i="20"/>
  <c r="L15" i="20"/>
  <c r="M15" i="20"/>
  <c r="N15" i="20"/>
  <c r="O15" i="20"/>
  <c r="P15" i="20"/>
  <c r="C16" i="20"/>
  <c r="F16" i="20"/>
  <c r="G16" i="20"/>
  <c r="J16" i="20"/>
  <c r="K16" i="20"/>
  <c r="L16" i="20"/>
  <c r="M16" i="20"/>
  <c r="N16" i="20"/>
  <c r="O16" i="20"/>
  <c r="P16" i="20"/>
  <c r="O41" i="21"/>
  <c r="P40" i="21"/>
  <c r="O40" i="21"/>
  <c r="N40" i="21"/>
  <c r="M40" i="21"/>
  <c r="L40" i="21"/>
  <c r="K40" i="21"/>
  <c r="J40" i="21"/>
  <c r="G40" i="21"/>
  <c r="F40" i="21"/>
  <c r="E40" i="21"/>
  <c r="C40" i="21"/>
  <c r="P39" i="21"/>
  <c r="O39" i="21"/>
  <c r="N39" i="21"/>
  <c r="M39" i="21"/>
  <c r="L39" i="21"/>
  <c r="K39" i="21"/>
  <c r="J39" i="21"/>
  <c r="G39" i="21"/>
  <c r="F39" i="21"/>
  <c r="E39" i="21"/>
  <c r="C39" i="21"/>
  <c r="O31" i="21"/>
  <c r="P30" i="21"/>
  <c r="O30" i="21"/>
  <c r="N30" i="21"/>
  <c r="M30" i="21"/>
  <c r="L30" i="21"/>
  <c r="K30" i="21"/>
  <c r="J30" i="21"/>
  <c r="G30" i="21"/>
  <c r="F30" i="21"/>
  <c r="E30" i="21"/>
  <c r="C30" i="21"/>
  <c r="O29" i="21"/>
  <c r="N29" i="21"/>
  <c r="L29" i="21"/>
  <c r="J29" i="21"/>
  <c r="G29" i="21"/>
  <c r="F29" i="21"/>
  <c r="E29" i="21"/>
  <c r="C29" i="21"/>
  <c r="S29" i="21" s="1"/>
  <c r="P22" i="21"/>
  <c r="O22" i="21"/>
  <c r="N22" i="21"/>
  <c r="M22" i="21"/>
  <c r="L22" i="21"/>
  <c r="K22" i="21"/>
  <c r="J22" i="21"/>
  <c r="F22" i="21"/>
  <c r="C22" i="21"/>
  <c r="M21" i="21"/>
  <c r="L21" i="21"/>
  <c r="K21" i="21"/>
  <c r="G21" i="21"/>
  <c r="F21" i="21"/>
  <c r="E21" i="21"/>
  <c r="C21" i="21"/>
  <c r="M20" i="21"/>
  <c r="L20" i="21"/>
  <c r="K20" i="21"/>
  <c r="J20" i="21"/>
  <c r="G20" i="21"/>
  <c r="E20" i="21"/>
  <c r="C20" i="21"/>
  <c r="M19" i="21"/>
  <c r="L19" i="21"/>
  <c r="K19" i="21"/>
  <c r="J19" i="21"/>
  <c r="G19" i="21"/>
  <c r="F19" i="21"/>
  <c r="E19" i="21"/>
  <c r="C19" i="21"/>
  <c r="P18" i="21"/>
  <c r="O18" i="21"/>
  <c r="N18" i="21"/>
  <c r="M18" i="21"/>
  <c r="L18" i="21"/>
  <c r="K18" i="21"/>
  <c r="J18" i="21"/>
  <c r="G18" i="21"/>
  <c r="F18" i="21"/>
  <c r="E18" i="21"/>
  <c r="C18" i="21"/>
  <c r="O15" i="21"/>
  <c r="L15" i="21"/>
  <c r="O12" i="21"/>
  <c r="N12" i="21"/>
  <c r="M12" i="21"/>
  <c r="L12" i="21"/>
  <c r="K12" i="21"/>
  <c r="J12" i="21"/>
  <c r="F12" i="21"/>
  <c r="C12" i="21"/>
  <c r="P11" i="21"/>
  <c r="O11" i="21"/>
  <c r="N11" i="21"/>
  <c r="M11" i="21"/>
  <c r="L11" i="21"/>
  <c r="K11" i="21"/>
  <c r="J11" i="21"/>
  <c r="G11" i="21"/>
  <c r="F11" i="21"/>
  <c r="E11" i="21"/>
  <c r="C11" i="21"/>
  <c r="O10" i="21"/>
  <c r="N10" i="21"/>
  <c r="M10" i="21"/>
  <c r="L10" i="21"/>
  <c r="K10" i="21"/>
  <c r="J10" i="21"/>
  <c r="G10" i="21"/>
  <c r="F10" i="21"/>
  <c r="E10" i="21"/>
  <c r="C10" i="21"/>
  <c r="O9" i="21"/>
  <c r="N9" i="21"/>
  <c r="M9" i="21"/>
  <c r="L9" i="21"/>
  <c r="K9" i="21"/>
  <c r="G9" i="21"/>
  <c r="F9" i="21"/>
  <c r="E9" i="21"/>
  <c r="C9" i="21"/>
  <c r="P8" i="21"/>
  <c r="O8" i="21"/>
  <c r="N8" i="21"/>
  <c r="M8" i="21"/>
  <c r="L8" i="21"/>
  <c r="K8" i="21"/>
  <c r="J8" i="21"/>
  <c r="G8" i="21"/>
  <c r="F8" i="21"/>
  <c r="E8" i="21"/>
  <c r="C8" i="21"/>
  <c r="P7" i="21"/>
  <c r="O7" i="21"/>
  <c r="N7" i="21"/>
  <c r="M7" i="21"/>
  <c r="L7" i="21"/>
  <c r="K7" i="21"/>
  <c r="J7" i="21"/>
  <c r="G7" i="21"/>
  <c r="E7" i="21"/>
  <c r="C7" i="21"/>
  <c r="P6" i="21"/>
  <c r="O6" i="21"/>
  <c r="N6" i="21"/>
  <c r="M6" i="21"/>
  <c r="L6" i="21"/>
  <c r="K6" i="21"/>
  <c r="J6" i="21"/>
  <c r="G6" i="21"/>
  <c r="F6" i="21"/>
  <c r="E6" i="21"/>
  <c r="O40" i="20"/>
  <c r="M40" i="20"/>
  <c r="L40" i="20"/>
  <c r="N39" i="20"/>
  <c r="M39" i="20"/>
  <c r="L39" i="20"/>
  <c r="K39" i="20"/>
  <c r="J39" i="20"/>
  <c r="G39" i="20"/>
  <c r="F39" i="20"/>
  <c r="E39" i="20"/>
  <c r="C39" i="20"/>
  <c r="O31" i="20"/>
  <c r="M31" i="20"/>
  <c r="E31" i="20"/>
  <c r="O30" i="20"/>
  <c r="N30" i="20"/>
  <c r="M30" i="20"/>
  <c r="L30" i="20"/>
  <c r="K30" i="20"/>
  <c r="J30" i="20"/>
  <c r="G30" i="20"/>
  <c r="F30" i="20"/>
  <c r="E30" i="20"/>
  <c r="C30" i="20"/>
  <c r="P23" i="20"/>
  <c r="O23" i="20"/>
  <c r="N23" i="20"/>
  <c r="M23" i="20"/>
  <c r="K23" i="20"/>
  <c r="J23" i="20"/>
  <c r="F23" i="20"/>
  <c r="C23" i="20"/>
  <c r="P22" i="20"/>
  <c r="O22" i="20"/>
  <c r="N22" i="20"/>
  <c r="M22" i="20"/>
  <c r="L22" i="20"/>
  <c r="K22" i="20"/>
  <c r="G22" i="20"/>
  <c r="F22" i="20"/>
  <c r="E22" i="20"/>
  <c r="C22" i="20"/>
  <c r="P21" i="20"/>
  <c r="O21" i="20"/>
  <c r="N21" i="20"/>
  <c r="M21" i="20"/>
  <c r="L21" i="20"/>
  <c r="K21" i="20"/>
  <c r="J21" i="20"/>
  <c r="G21" i="20"/>
  <c r="E21" i="20"/>
  <c r="C21" i="20"/>
  <c r="P20" i="20"/>
  <c r="O20" i="20"/>
  <c r="N20" i="20"/>
  <c r="M20" i="20"/>
  <c r="L20" i="20"/>
  <c r="K20" i="20"/>
  <c r="J20" i="20"/>
  <c r="G20" i="20"/>
  <c r="F20" i="20"/>
  <c r="E20" i="20"/>
  <c r="C20" i="20"/>
  <c r="P19" i="20"/>
  <c r="O19" i="20"/>
  <c r="N19" i="20"/>
  <c r="M19" i="20"/>
  <c r="L19" i="20"/>
  <c r="K19" i="20"/>
  <c r="J19" i="20"/>
  <c r="G19" i="20"/>
  <c r="F19" i="20"/>
  <c r="E19" i="20"/>
  <c r="C19" i="20"/>
  <c r="O12" i="20"/>
  <c r="N12" i="20"/>
  <c r="M12" i="20"/>
  <c r="L12" i="20"/>
  <c r="K12" i="20"/>
  <c r="J12" i="20"/>
  <c r="F12" i="20"/>
  <c r="C12" i="20"/>
  <c r="P11" i="20"/>
  <c r="O11" i="20"/>
  <c r="N11" i="20"/>
  <c r="M11" i="20"/>
  <c r="L11" i="20"/>
  <c r="K11" i="20"/>
  <c r="J11" i="20"/>
  <c r="G11" i="20"/>
  <c r="F11" i="20"/>
  <c r="E11" i="20"/>
  <c r="C11" i="20"/>
  <c r="P10" i="20"/>
  <c r="O10" i="20"/>
  <c r="N10" i="20"/>
  <c r="M10" i="20"/>
  <c r="L10" i="20"/>
  <c r="K10" i="20"/>
  <c r="J10" i="20"/>
  <c r="G10" i="20"/>
  <c r="F10" i="20"/>
  <c r="E10" i="20"/>
  <c r="C10" i="20"/>
  <c r="P9" i="20"/>
  <c r="O9" i="20"/>
  <c r="N9" i="20"/>
  <c r="M9" i="20"/>
  <c r="L9" i="20"/>
  <c r="K9" i="20"/>
  <c r="G9" i="20"/>
  <c r="F9" i="20"/>
  <c r="E9" i="20"/>
  <c r="C9" i="20"/>
  <c r="P8" i="20"/>
  <c r="O8" i="20"/>
  <c r="N8" i="20"/>
  <c r="M8" i="20"/>
  <c r="L8" i="20"/>
  <c r="K8" i="20"/>
  <c r="J8" i="20"/>
  <c r="G8" i="20"/>
  <c r="F8" i="20"/>
  <c r="E8" i="20"/>
  <c r="C8" i="20"/>
  <c r="P7" i="20"/>
  <c r="O7" i="20"/>
  <c r="N7" i="20"/>
  <c r="M7" i="20"/>
  <c r="L7" i="20"/>
  <c r="K7" i="20"/>
  <c r="J7" i="20"/>
  <c r="G7" i="20"/>
  <c r="E7" i="20"/>
  <c r="C7" i="20"/>
  <c r="P6" i="20"/>
  <c r="O6" i="20"/>
  <c r="N6" i="20"/>
  <c r="M6" i="20"/>
  <c r="L6" i="20"/>
  <c r="K6" i="20"/>
  <c r="J6" i="20"/>
  <c r="G6" i="20"/>
  <c r="F6" i="20"/>
  <c r="E6" i="20"/>
  <c r="C6" i="20"/>
  <c r="N176" i="19"/>
  <c r="R176" i="19" s="1" a="1"/>
  <c r="R176" i="19" s="1"/>
  <c r="N175" i="19"/>
  <c r="R175" i="19" s="1" a="1"/>
  <c r="R175" i="19" s="1"/>
  <c r="N168" i="19"/>
  <c r="R168" i="19" s="1" a="1"/>
  <c r="R168" i="19" s="1"/>
  <c r="N167" i="19"/>
  <c r="R167" i="19" s="1" a="1"/>
  <c r="R167" i="19" s="1"/>
  <c r="C159" i="19"/>
  <c r="R159" i="19" s="1" a="1"/>
  <c r="R159" i="19" s="1"/>
  <c r="C158" i="19"/>
  <c r="R158" i="19" s="1" a="1"/>
  <c r="R158" i="19" s="1"/>
  <c r="C151" i="19"/>
  <c r="R151" i="19" s="1" a="1"/>
  <c r="R151" i="19" s="1"/>
  <c r="C150" i="19"/>
  <c r="R150" i="19" s="1" a="1"/>
  <c r="R150" i="19" s="1"/>
  <c r="O142" i="19"/>
  <c r="N142" i="19"/>
  <c r="M142" i="19"/>
  <c r="L142" i="19"/>
  <c r="K142" i="19"/>
  <c r="J142" i="19"/>
  <c r="F142" i="19"/>
  <c r="E142" i="19"/>
  <c r="C142" i="19"/>
  <c r="O141" i="19"/>
  <c r="N141" i="19"/>
  <c r="M141" i="19"/>
  <c r="L141" i="19"/>
  <c r="K141" i="19"/>
  <c r="J141" i="19"/>
  <c r="G141" i="19"/>
  <c r="F141" i="19"/>
  <c r="E141" i="19"/>
  <c r="C141" i="19"/>
  <c r="L134" i="19"/>
  <c r="C134" i="19"/>
  <c r="L133" i="19"/>
  <c r="G133" i="19"/>
  <c r="C133" i="19"/>
  <c r="G125" i="19"/>
  <c r="C125" i="19"/>
  <c r="C127" i="19" s="1"/>
  <c r="C117" i="19"/>
  <c r="G116" i="19"/>
  <c r="C116" i="19"/>
  <c r="C108" i="19"/>
  <c r="R108" i="19" s="1" a="1"/>
  <c r="R108" i="19" s="1"/>
  <c r="C107" i="19"/>
  <c r="R107" i="19" s="1" a="1"/>
  <c r="R107" i="19" s="1"/>
  <c r="C100" i="19"/>
  <c r="R100" i="19" s="1" a="1"/>
  <c r="R100" i="19" s="1"/>
  <c r="C99" i="19"/>
  <c r="R99" i="19" s="1" a="1"/>
  <c r="R99" i="19" s="1"/>
  <c r="C92" i="19"/>
  <c r="R92" i="19" s="1" a="1"/>
  <c r="R92" i="19" s="1"/>
  <c r="C91" i="19"/>
  <c r="R91" i="19" s="1" a="1"/>
  <c r="R91" i="19" s="1"/>
  <c r="C84" i="19"/>
  <c r="R84" i="19" s="1" a="1"/>
  <c r="R84" i="19" s="1"/>
  <c r="C83" i="19"/>
  <c r="R83" i="19" s="1" a="1"/>
  <c r="R83" i="19" s="1"/>
  <c r="M75" i="19"/>
  <c r="L75" i="19"/>
  <c r="K75" i="19"/>
  <c r="J75" i="19"/>
  <c r="F75" i="19"/>
  <c r="E75" i="19"/>
  <c r="C75" i="19"/>
  <c r="O74" i="19"/>
  <c r="N74" i="19"/>
  <c r="M74" i="19"/>
  <c r="L74" i="19"/>
  <c r="K74" i="19"/>
  <c r="J74" i="19"/>
  <c r="G74" i="19"/>
  <c r="F74" i="19"/>
  <c r="E74" i="19"/>
  <c r="C74" i="19"/>
  <c r="P67" i="19"/>
  <c r="O67" i="19"/>
  <c r="N67" i="19"/>
  <c r="M67" i="19"/>
  <c r="L67" i="19"/>
  <c r="K67" i="19"/>
  <c r="J67" i="19"/>
  <c r="F67" i="19"/>
  <c r="E67" i="19"/>
  <c r="C67" i="19"/>
  <c r="P66" i="19"/>
  <c r="O66" i="19"/>
  <c r="N66" i="19"/>
  <c r="M66" i="19"/>
  <c r="L66" i="19"/>
  <c r="K66" i="19"/>
  <c r="J66" i="19"/>
  <c r="G66" i="19"/>
  <c r="F66" i="19"/>
  <c r="E66" i="19"/>
  <c r="C66" i="19"/>
  <c r="L63" i="19"/>
  <c r="G63" i="19"/>
  <c r="O58" i="19"/>
  <c r="N58" i="19"/>
  <c r="M58" i="19"/>
  <c r="L58" i="19"/>
  <c r="K58" i="19"/>
  <c r="J58" i="19"/>
  <c r="G58" i="19"/>
  <c r="F58" i="19"/>
  <c r="E58" i="19"/>
  <c r="C58" i="19"/>
  <c r="O57" i="19"/>
  <c r="N57" i="19"/>
  <c r="M57" i="19"/>
  <c r="L57" i="19"/>
  <c r="K57" i="19"/>
  <c r="J57" i="19"/>
  <c r="G57" i="19"/>
  <c r="F57" i="19"/>
  <c r="E57" i="19"/>
  <c r="C57" i="19"/>
  <c r="M49" i="19"/>
  <c r="L49" i="19"/>
  <c r="K49" i="19"/>
  <c r="J49" i="19"/>
  <c r="G49" i="19"/>
  <c r="F49" i="19"/>
  <c r="E49" i="19"/>
  <c r="C49" i="19"/>
  <c r="M48" i="19"/>
  <c r="L48" i="19"/>
  <c r="K48" i="19"/>
  <c r="J48" i="19"/>
  <c r="G48" i="19"/>
  <c r="F48" i="19"/>
  <c r="E48" i="19"/>
  <c r="C48" i="19"/>
  <c r="C41" i="19"/>
  <c r="R41" i="19" s="1" a="1"/>
  <c r="R41" i="19" s="1"/>
  <c r="C39" i="19"/>
  <c r="C38" i="19"/>
  <c r="M35" i="19"/>
  <c r="K35" i="19"/>
  <c r="F35" i="19"/>
  <c r="C32" i="19"/>
  <c r="L31" i="19"/>
  <c r="K31" i="19"/>
  <c r="J31" i="19"/>
  <c r="F31" i="19"/>
  <c r="C31" i="19"/>
  <c r="M30" i="19"/>
  <c r="K30" i="19"/>
  <c r="F30" i="19"/>
  <c r="M29" i="19"/>
  <c r="K29" i="19"/>
  <c r="F29" i="19"/>
  <c r="P25" i="19"/>
  <c r="O25" i="19"/>
  <c r="N25" i="19"/>
  <c r="M25" i="19"/>
  <c r="L25" i="19"/>
  <c r="K25" i="19"/>
  <c r="J25" i="19"/>
  <c r="F25" i="19"/>
  <c r="C25" i="19"/>
  <c r="P24" i="19"/>
  <c r="O24" i="19"/>
  <c r="N24" i="19"/>
  <c r="M24" i="19"/>
  <c r="L24" i="19"/>
  <c r="K24" i="19"/>
  <c r="G24" i="19"/>
  <c r="F24" i="19"/>
  <c r="E24" i="19"/>
  <c r="C24" i="19"/>
  <c r="P23" i="19"/>
  <c r="O23" i="19"/>
  <c r="N23" i="19"/>
  <c r="M23" i="19"/>
  <c r="L23" i="19"/>
  <c r="K23" i="19"/>
  <c r="J23" i="19"/>
  <c r="G23" i="19"/>
  <c r="E23" i="19"/>
  <c r="C23" i="19"/>
  <c r="P22" i="19"/>
  <c r="O22" i="19"/>
  <c r="N22" i="19"/>
  <c r="M22" i="19"/>
  <c r="L22" i="19"/>
  <c r="K22" i="19"/>
  <c r="J22" i="19"/>
  <c r="G22" i="19"/>
  <c r="F22" i="19"/>
  <c r="E22" i="19"/>
  <c r="C22" i="19"/>
  <c r="P21" i="19"/>
  <c r="O21" i="19"/>
  <c r="N21" i="19"/>
  <c r="M21" i="19"/>
  <c r="L21" i="19"/>
  <c r="K21" i="19"/>
  <c r="J21" i="19"/>
  <c r="G21" i="19"/>
  <c r="F21" i="19"/>
  <c r="E21" i="19"/>
  <c r="C21" i="19"/>
  <c r="P17" i="19"/>
  <c r="O17" i="19"/>
  <c r="N17" i="19"/>
  <c r="M17" i="19"/>
  <c r="L17" i="19"/>
  <c r="K17" i="19"/>
  <c r="J17" i="19"/>
  <c r="F17" i="19"/>
  <c r="E17" i="19"/>
  <c r="C17" i="19"/>
  <c r="P16" i="19"/>
  <c r="O16" i="19"/>
  <c r="M16" i="19"/>
  <c r="L16" i="19"/>
  <c r="K16" i="19"/>
  <c r="J16" i="19"/>
  <c r="G16" i="19"/>
  <c r="F16" i="19"/>
  <c r="E16" i="19"/>
  <c r="C16" i="19"/>
  <c r="P15" i="19"/>
  <c r="O15" i="19"/>
  <c r="N15" i="19"/>
  <c r="M15" i="19"/>
  <c r="L15" i="19"/>
  <c r="K15" i="19"/>
  <c r="J15" i="19"/>
  <c r="F15" i="19"/>
  <c r="C15" i="19"/>
  <c r="O12" i="19"/>
  <c r="N12" i="19"/>
  <c r="L12" i="19"/>
  <c r="K12" i="19"/>
  <c r="J12" i="19"/>
  <c r="F12" i="19"/>
  <c r="C12" i="19"/>
  <c r="P11" i="19"/>
  <c r="O11" i="19"/>
  <c r="N11" i="19"/>
  <c r="M11" i="19"/>
  <c r="L11" i="19"/>
  <c r="K11" i="19"/>
  <c r="J11" i="19"/>
  <c r="G11" i="19"/>
  <c r="F11" i="19"/>
  <c r="E11" i="19"/>
  <c r="C11" i="19"/>
  <c r="P10" i="19"/>
  <c r="O10" i="19"/>
  <c r="N10" i="19"/>
  <c r="M10" i="19"/>
  <c r="L10" i="19"/>
  <c r="K10" i="19"/>
  <c r="J10" i="19"/>
  <c r="G10" i="19"/>
  <c r="F10" i="19"/>
  <c r="E10" i="19"/>
  <c r="C10" i="19"/>
  <c r="P9" i="19"/>
  <c r="O9" i="19"/>
  <c r="N9" i="19"/>
  <c r="M9" i="19"/>
  <c r="L9" i="19"/>
  <c r="K9" i="19"/>
  <c r="G9" i="19"/>
  <c r="F9" i="19"/>
  <c r="E9" i="19"/>
  <c r="C9" i="19"/>
  <c r="P8" i="19"/>
  <c r="O8" i="19"/>
  <c r="N8" i="19"/>
  <c r="M8" i="19"/>
  <c r="L8" i="19"/>
  <c r="K8" i="19"/>
  <c r="J8" i="19"/>
  <c r="G8" i="19"/>
  <c r="F8" i="19"/>
  <c r="E8" i="19"/>
  <c r="C8" i="19"/>
  <c r="P7" i="19"/>
  <c r="O7" i="19"/>
  <c r="N7" i="19"/>
  <c r="M7" i="19"/>
  <c r="L7" i="19"/>
  <c r="K7" i="19"/>
  <c r="J7" i="19"/>
  <c r="G7" i="19"/>
  <c r="E7" i="19"/>
  <c r="C7" i="19"/>
  <c r="P6" i="19"/>
  <c r="O6" i="19"/>
  <c r="N6" i="19"/>
  <c r="M6" i="19"/>
  <c r="L6" i="19"/>
  <c r="K6" i="19"/>
  <c r="J6" i="19"/>
  <c r="G6" i="19"/>
  <c r="F6" i="19"/>
  <c r="E6" i="19"/>
  <c r="C6" i="19"/>
  <c r="C88" i="8"/>
  <c r="E79" i="8"/>
  <c r="P37" i="8"/>
  <c r="O37" i="8"/>
  <c r="N37" i="8"/>
  <c r="M37" i="8"/>
  <c r="L37" i="8"/>
  <c r="K37" i="8"/>
  <c r="J37" i="8"/>
  <c r="F37" i="8"/>
  <c r="F21" i="20"/>
  <c r="P18" i="8"/>
  <c r="O18" i="8"/>
  <c r="M18" i="8"/>
  <c r="L18" i="8"/>
  <c r="K18" i="8"/>
  <c r="J18" i="8"/>
  <c r="G18" i="8"/>
  <c r="F18" i="8"/>
  <c r="E18" i="8"/>
  <c r="C18" i="8"/>
  <c r="O10" i="8"/>
  <c r="N10" i="8"/>
  <c r="M10" i="8"/>
  <c r="L10" i="8"/>
  <c r="J10" i="8"/>
  <c r="F10" i="8"/>
  <c r="E10" i="8"/>
  <c r="C10" i="8"/>
  <c r="K10" i="8"/>
  <c r="E40" i="20"/>
  <c r="E41" i="21"/>
  <c r="N18" i="8"/>
  <c r="N210" i="8"/>
  <c r="R210" i="8" s="1" a="1"/>
  <c r="R210" i="8" s="1"/>
  <c r="G142" i="19"/>
  <c r="G126" i="19"/>
  <c r="G40" i="20"/>
  <c r="C40" i="20"/>
  <c r="P41" i="21"/>
  <c r="N41" i="21"/>
  <c r="M41" i="21"/>
  <c r="L41" i="21"/>
  <c r="K41" i="21"/>
  <c r="J41" i="21"/>
  <c r="G41" i="21"/>
  <c r="F41" i="21"/>
  <c r="C41" i="21"/>
  <c r="G134" i="19"/>
  <c r="G117" i="19"/>
  <c r="G67" i="19"/>
  <c r="N40" i="20"/>
  <c r="K40" i="20"/>
  <c r="F40" i="20"/>
  <c r="N31" i="20"/>
  <c r="L31" i="20"/>
  <c r="K31" i="20"/>
  <c r="J31" i="20"/>
  <c r="G31" i="20"/>
  <c r="F31" i="20"/>
  <c r="C31" i="20"/>
  <c r="R37" i="8" l="1" a="1"/>
  <c r="R37" i="8" s="1"/>
  <c r="G26" i="19"/>
  <c r="R22" i="19" a="1"/>
  <c r="R22" i="19" s="1"/>
  <c r="R133" i="19" a="1"/>
  <c r="R133" i="19" s="1"/>
  <c r="R12" i="21" a="1"/>
  <c r="R12" i="21" s="1"/>
  <c r="R10" i="19" a="1"/>
  <c r="R10" i="19" s="1"/>
  <c r="R18" i="21" a="1"/>
  <c r="R18" i="21" s="1"/>
  <c r="E41" i="20"/>
  <c r="R6" i="20" a="1"/>
  <c r="R6" i="20" s="1"/>
  <c r="R12" i="20" a="1"/>
  <c r="R12" i="20" s="1"/>
  <c r="R19" i="20" a="1"/>
  <c r="R19" i="20" s="1"/>
  <c r="R6" i="19" a="1"/>
  <c r="R6" i="19" s="1"/>
  <c r="R17" i="19" a="1"/>
  <c r="R17" i="19" s="1"/>
  <c r="R58" i="19" a="1"/>
  <c r="R58" i="19" s="1"/>
  <c r="R66" i="19" a="1"/>
  <c r="R66" i="19" s="1"/>
  <c r="R39" i="20" a="1"/>
  <c r="R39" i="20" s="1"/>
  <c r="R6" i="21" a="1"/>
  <c r="R6" i="21" s="1"/>
  <c r="R48" i="19" a="1"/>
  <c r="R48" i="19" s="1"/>
  <c r="R49" i="19" a="1"/>
  <c r="R49" i="19" s="1"/>
  <c r="R57" i="19" a="1"/>
  <c r="R57" i="19" s="1"/>
  <c r="R116" i="19" a="1"/>
  <c r="R116" i="19" s="1"/>
  <c r="R12" i="19" a="1"/>
  <c r="R12" i="19" s="1"/>
  <c r="R10" i="20" a="1"/>
  <c r="R10" i="20" s="1"/>
  <c r="R30" i="21" a="1"/>
  <c r="R30" i="21" s="1"/>
  <c r="R39" i="21" a="1"/>
  <c r="R39" i="21" s="1"/>
  <c r="R31" i="20" a="1"/>
  <c r="R31" i="20" s="1"/>
  <c r="R117" i="19" a="1"/>
  <c r="R117" i="19" s="1"/>
  <c r="R21" i="20" a="1"/>
  <c r="R21" i="20" s="1"/>
  <c r="R41" i="21" a="1"/>
  <c r="R41" i="21" s="1"/>
  <c r="R18" i="8" a="1"/>
  <c r="R18" i="8" s="1"/>
  <c r="R8" i="19" a="1"/>
  <c r="R8" i="19" s="1"/>
  <c r="R11" i="19" a="1"/>
  <c r="R11" i="19" s="1"/>
  <c r="R21" i="19" a="1"/>
  <c r="R21" i="19" s="1"/>
  <c r="R35" i="19" a="1"/>
  <c r="R35" i="19" s="1"/>
  <c r="R38" i="19" a="1"/>
  <c r="R38" i="19" s="1"/>
  <c r="R39" i="19" a="1"/>
  <c r="R39" i="19" s="1"/>
  <c r="R67" i="19" a="1"/>
  <c r="R67" i="19" s="1"/>
  <c r="R74" i="19" a="1"/>
  <c r="R74" i="19" s="1"/>
  <c r="R125" i="19" a="1"/>
  <c r="R125" i="19" s="1"/>
  <c r="R126" i="19" a="1"/>
  <c r="R126" i="19" s="1"/>
  <c r="R134" i="19" a="1"/>
  <c r="R134" i="19" s="1"/>
  <c r="R141" i="19" a="1"/>
  <c r="R141" i="19" s="1"/>
  <c r="R142" i="19" a="1"/>
  <c r="R142" i="19" s="1"/>
  <c r="R8" i="20" a="1"/>
  <c r="R8" i="20" s="1"/>
  <c r="R11" i="20" a="1"/>
  <c r="R11" i="20" s="1"/>
  <c r="R20" i="20" a="1"/>
  <c r="R20" i="20" s="1"/>
  <c r="R30" i="20" a="1"/>
  <c r="R30" i="20" s="1"/>
  <c r="R8" i="21" a="1"/>
  <c r="R8" i="21" s="1"/>
  <c r="R10" i="21" a="1"/>
  <c r="R10" i="21" s="1"/>
  <c r="R11" i="21" a="1"/>
  <c r="R11" i="21" s="1"/>
  <c r="R19" i="21" a="1"/>
  <c r="R19" i="21" s="1"/>
  <c r="R40" i="21" a="1"/>
  <c r="R40" i="21" s="1"/>
  <c r="R46" i="8" a="1"/>
  <c r="R46" i="8" s="1"/>
  <c r="N26" i="19"/>
  <c r="P26" i="19"/>
  <c r="O24" i="20"/>
  <c r="M23" i="21"/>
  <c r="O23" i="21"/>
  <c r="O32" i="20"/>
  <c r="O26" i="19"/>
  <c r="N23" i="21"/>
  <c r="P23" i="21"/>
  <c r="N24" i="20"/>
  <c r="P24" i="20"/>
  <c r="M143" i="19"/>
  <c r="I84" i="8"/>
  <c r="I85" i="8" s="1"/>
  <c r="I18" i="9" s="1"/>
  <c r="N16" i="19"/>
  <c r="R16" i="19" s="1" a="1"/>
  <c r="R16" i="19" s="1"/>
  <c r="H75" i="8"/>
  <c r="H76" i="8" s="1"/>
  <c r="H14" i="9" s="1"/>
  <c r="F23" i="19"/>
  <c r="F26" i="19" s="1"/>
  <c r="F20" i="21"/>
  <c r="R20" i="21" s="1" a="1"/>
  <c r="R20" i="21" s="1"/>
  <c r="I55" i="8"/>
  <c r="I65" i="8"/>
  <c r="I9" i="9" s="1"/>
  <c r="H55" i="8"/>
  <c r="H35" i="21"/>
  <c r="H36" i="21" s="1"/>
  <c r="H84" i="8"/>
  <c r="H85" i="8" s="1"/>
  <c r="H18" i="9" s="1"/>
  <c r="H65" i="8"/>
  <c r="H9" i="9" s="1"/>
  <c r="H45" i="21"/>
  <c r="H46" i="21" s="1"/>
  <c r="I75" i="8"/>
  <c r="I13" i="9" s="1"/>
  <c r="I45" i="21"/>
  <c r="I46" i="21" s="1"/>
  <c r="I35" i="21"/>
  <c r="I36" i="21" s="1"/>
  <c r="I44" i="20"/>
  <c r="I45" i="20" s="1"/>
  <c r="I35" i="20"/>
  <c r="I36" i="20" s="1"/>
  <c r="H35" i="20"/>
  <c r="H36" i="20" s="1"/>
  <c r="H44" i="20"/>
  <c r="H45" i="20" s="1"/>
  <c r="C50" i="19"/>
  <c r="G118" i="19"/>
  <c r="G127" i="19"/>
  <c r="G143" i="19"/>
  <c r="F50" i="19"/>
  <c r="L68" i="19"/>
  <c r="G135" i="19"/>
  <c r="F59" i="19"/>
  <c r="L59" i="19"/>
  <c r="F76" i="19"/>
  <c r="L76" i="19"/>
  <c r="C118" i="19"/>
  <c r="C135" i="19"/>
  <c r="L26" i="19"/>
  <c r="G13" i="20"/>
  <c r="M13" i="20"/>
  <c r="J32" i="20"/>
  <c r="N32" i="20"/>
  <c r="C41" i="20"/>
  <c r="N41" i="20"/>
  <c r="K32" i="20"/>
  <c r="E26" i="19"/>
  <c r="K26" i="19"/>
  <c r="M26" i="19"/>
  <c r="M50" i="19"/>
  <c r="E59" i="19"/>
  <c r="K59" i="19"/>
  <c r="M68" i="19"/>
  <c r="J68" i="19"/>
  <c r="J71" i="19" s="1"/>
  <c r="E76" i="19"/>
  <c r="K76" i="19"/>
  <c r="L135" i="19"/>
  <c r="C143" i="19"/>
  <c r="C76" i="19"/>
  <c r="J76" i="19"/>
  <c r="J79" i="19" s="1"/>
  <c r="E50" i="19"/>
  <c r="L13" i="19"/>
  <c r="P13" i="19"/>
  <c r="J59" i="19"/>
  <c r="G68" i="19"/>
  <c r="C13" i="19"/>
  <c r="N13" i="19"/>
  <c r="G59" i="19"/>
  <c r="M59" i="19"/>
  <c r="E68" i="19"/>
  <c r="M76" i="19"/>
  <c r="M13" i="19"/>
  <c r="E13" i="19"/>
  <c r="K13" i="19"/>
  <c r="O13" i="19"/>
  <c r="C68" i="19"/>
  <c r="L143" i="19"/>
  <c r="G32" i="20"/>
  <c r="M32" i="20"/>
  <c r="E32" i="20"/>
  <c r="G41" i="20"/>
  <c r="M41" i="20"/>
  <c r="L24" i="20"/>
  <c r="E13" i="20"/>
  <c r="K13" i="20"/>
  <c r="C13" i="20"/>
  <c r="N13" i="20"/>
  <c r="L13" i="20"/>
  <c r="P13" i="20"/>
  <c r="K24" i="20"/>
  <c r="F24" i="20"/>
  <c r="O13" i="20"/>
  <c r="E24" i="20"/>
  <c r="F41" i="20"/>
  <c r="L41" i="20"/>
  <c r="G24" i="20"/>
  <c r="M24" i="20"/>
  <c r="L32" i="20"/>
  <c r="K41" i="20"/>
  <c r="O41" i="20"/>
  <c r="C42" i="21"/>
  <c r="J42" i="21"/>
  <c r="N42" i="21"/>
  <c r="F42" i="21"/>
  <c r="E13" i="21"/>
  <c r="K13" i="21"/>
  <c r="L42" i="21"/>
  <c r="P42" i="21"/>
  <c r="G13" i="21"/>
  <c r="M13" i="21"/>
  <c r="K42" i="21"/>
  <c r="O42" i="21"/>
  <c r="G42" i="21"/>
  <c r="M42" i="21"/>
  <c r="G23" i="21"/>
  <c r="O13" i="21"/>
  <c r="L13" i="21"/>
  <c r="P13" i="21"/>
  <c r="C13" i="21"/>
  <c r="N13" i="21"/>
  <c r="E23" i="21"/>
  <c r="K23" i="21"/>
  <c r="L23" i="21"/>
  <c r="O32" i="21"/>
  <c r="E42" i="21"/>
  <c r="C23" i="21"/>
  <c r="C32" i="20"/>
  <c r="C24" i="20"/>
  <c r="S31" i="20"/>
  <c r="F32" i="20"/>
  <c r="C26" i="19"/>
  <c r="C59" i="19"/>
  <c r="C85" i="19"/>
  <c r="C93" i="19"/>
  <c r="C101" i="19"/>
  <c r="C109" i="19"/>
  <c r="C152" i="19"/>
  <c r="C160" i="19"/>
  <c r="N169" i="19"/>
  <c r="R169" i="19" s="1" a="1"/>
  <c r="R169" i="19" s="1"/>
  <c r="N177" i="19"/>
  <c r="R177" i="19" s="1" a="1"/>
  <c r="R177" i="19" s="1"/>
  <c r="G13" i="19"/>
  <c r="G5" i="8"/>
  <c r="F5" i="8"/>
  <c r="E5" i="8"/>
  <c r="N185" i="8"/>
  <c r="N184" i="8"/>
  <c r="M185" i="8"/>
  <c r="M184" i="8"/>
  <c r="O185" i="8"/>
  <c r="O184" i="8"/>
  <c r="C202" i="8"/>
  <c r="R202" i="8" s="1" a="1"/>
  <c r="R202" i="8" s="1"/>
  <c r="C201" i="8"/>
  <c r="R201" i="8" s="1" a="1"/>
  <c r="R201" i="8" s="1"/>
  <c r="C194" i="8"/>
  <c r="R194" i="8" s="1" a="1"/>
  <c r="R194" i="8" s="1"/>
  <c r="C193" i="8"/>
  <c r="R193" i="8" s="1" a="1"/>
  <c r="R193" i="8" s="1"/>
  <c r="J33" i="8"/>
  <c r="C34" i="8"/>
  <c r="C33" i="8"/>
  <c r="G184" i="8"/>
  <c r="G185" i="8"/>
  <c r="G75" i="19"/>
  <c r="G76" i="19" s="1"/>
  <c r="G15" i="8"/>
  <c r="P10" i="8"/>
  <c r="G10" i="8"/>
  <c r="J115" i="8"/>
  <c r="C9" i="8"/>
  <c r="C5" i="8"/>
  <c r="G168" i="8"/>
  <c r="G167" i="8"/>
  <c r="G159" i="8"/>
  <c r="G158" i="8"/>
  <c r="P6" i="8"/>
  <c r="O60" i="8"/>
  <c r="N60" i="8"/>
  <c r="N11" i="8"/>
  <c r="M60" i="8"/>
  <c r="K60" i="8"/>
  <c r="J60" i="8"/>
  <c r="C31" i="21"/>
  <c r="E8" i="8"/>
  <c r="O59" i="8"/>
  <c r="L59" i="8"/>
  <c r="J59" i="8"/>
  <c r="G59" i="8"/>
  <c r="F59" i="8"/>
  <c r="E59" i="8"/>
  <c r="E9" i="8"/>
  <c r="L14" i="8"/>
  <c r="C60" i="8"/>
  <c r="E60" i="8"/>
  <c r="E7" i="8"/>
  <c r="E80" i="8"/>
  <c r="E81" i="8" s="1"/>
  <c r="E23" i="8"/>
  <c r="E24" i="8"/>
  <c r="E25" i="8"/>
  <c r="E26" i="8"/>
  <c r="G176" i="8"/>
  <c r="G177" i="8"/>
  <c r="N218" i="8"/>
  <c r="R218" i="8" s="1" a="1"/>
  <c r="R218" i="8" s="1"/>
  <c r="N219" i="8"/>
  <c r="R219" i="8" s="1" a="1"/>
  <c r="R219" i="8" s="1"/>
  <c r="N5" i="8"/>
  <c r="N6" i="8"/>
  <c r="N8" i="8"/>
  <c r="N9" i="8"/>
  <c r="N211" i="8"/>
  <c r="R211" i="8" s="1" a="1"/>
  <c r="R211" i="8" s="1"/>
  <c r="M115" i="8"/>
  <c r="M116" i="8"/>
  <c r="M107" i="8"/>
  <c r="M108" i="8"/>
  <c r="M31" i="8"/>
  <c r="C107" i="8"/>
  <c r="C108" i="8"/>
  <c r="E107" i="8"/>
  <c r="E108" i="8"/>
  <c r="G107" i="8"/>
  <c r="G108" i="8"/>
  <c r="L107" i="8"/>
  <c r="L108" i="8"/>
  <c r="L33" i="8"/>
  <c r="C43" i="8"/>
  <c r="R43" i="8" s="1" a="1"/>
  <c r="R43" i="8" s="1"/>
  <c r="L184" i="8"/>
  <c r="L185" i="8"/>
  <c r="L19" i="8"/>
  <c r="C184" i="8"/>
  <c r="C185" i="8"/>
  <c r="G19" i="8"/>
  <c r="L176" i="8"/>
  <c r="L177" i="8"/>
  <c r="C176" i="8"/>
  <c r="C177" i="8"/>
  <c r="C19" i="8"/>
  <c r="C167" i="8"/>
  <c r="C168" i="8"/>
  <c r="R168" i="8" s="1" a="1"/>
  <c r="R168" i="8" s="1"/>
  <c r="C158" i="8"/>
  <c r="C159" i="8"/>
  <c r="R159" i="8" s="1" a="1"/>
  <c r="R159" i="8" s="1"/>
  <c r="C149" i="8"/>
  <c r="R149" i="8" s="1" a="1"/>
  <c r="R149" i="8" s="1"/>
  <c r="C150" i="8"/>
  <c r="R150" i="8" s="1" a="1"/>
  <c r="R150" i="8" s="1"/>
  <c r="C132" i="8"/>
  <c r="R132" i="8" s="1" a="1"/>
  <c r="R132" i="8" s="1"/>
  <c r="C133" i="8"/>
  <c r="R133" i="8" s="1" a="1"/>
  <c r="R133" i="8" s="1"/>
  <c r="C124" i="8"/>
  <c r="R124" i="8" s="1" a="1"/>
  <c r="R124" i="8" s="1"/>
  <c r="C125" i="8"/>
  <c r="R125" i="8" s="1" a="1"/>
  <c r="R125" i="8" s="1"/>
  <c r="C115" i="8"/>
  <c r="C116" i="8"/>
  <c r="C6" i="8"/>
  <c r="C7" i="8"/>
  <c r="C8" i="8"/>
  <c r="C11" i="8"/>
  <c r="C17" i="8"/>
  <c r="C97" i="8"/>
  <c r="C98" i="8"/>
  <c r="C23" i="8"/>
  <c r="C24" i="8"/>
  <c r="C25" i="8"/>
  <c r="C26" i="8"/>
  <c r="C27" i="8"/>
  <c r="C89" i="8"/>
  <c r="C16" i="8"/>
  <c r="C79" i="8"/>
  <c r="C80" i="8"/>
  <c r="C15" i="8"/>
  <c r="C70" i="8"/>
  <c r="C71" i="8"/>
  <c r="C59" i="8"/>
  <c r="C50" i="8"/>
  <c r="F23" i="8"/>
  <c r="F24" i="8"/>
  <c r="F25" i="8"/>
  <c r="F26" i="8"/>
  <c r="F27" i="8"/>
  <c r="P60" i="8"/>
  <c r="P5" i="8"/>
  <c r="P7" i="8"/>
  <c r="P8" i="8"/>
  <c r="P9" i="8"/>
  <c r="P23" i="8"/>
  <c r="P24" i="8"/>
  <c r="P25" i="8"/>
  <c r="P26" i="8"/>
  <c r="O5" i="8"/>
  <c r="O6" i="8"/>
  <c r="O7" i="8"/>
  <c r="O8" i="8"/>
  <c r="O9" i="8"/>
  <c r="O14" i="8"/>
  <c r="O11" i="8"/>
  <c r="O61" i="8"/>
  <c r="O23" i="8"/>
  <c r="O24" i="8"/>
  <c r="O25" i="8"/>
  <c r="O26" i="8"/>
  <c r="M5" i="8"/>
  <c r="M7" i="8"/>
  <c r="M8" i="8"/>
  <c r="M9" i="8"/>
  <c r="M11" i="8"/>
  <c r="M23" i="8"/>
  <c r="M24" i="8"/>
  <c r="M25" i="8"/>
  <c r="M26" i="8"/>
  <c r="M27" i="8"/>
  <c r="L5" i="8"/>
  <c r="L6" i="8"/>
  <c r="L7" i="8"/>
  <c r="L8" i="8"/>
  <c r="L9" i="8"/>
  <c r="L11" i="8"/>
  <c r="L60" i="8"/>
  <c r="K5" i="8"/>
  <c r="K6" i="8"/>
  <c r="K7" i="8"/>
  <c r="K8" i="8"/>
  <c r="K9" i="8"/>
  <c r="K11" i="8"/>
  <c r="J5" i="8"/>
  <c r="J6" i="8"/>
  <c r="J7" i="8"/>
  <c r="J9" i="8"/>
  <c r="J11" i="8"/>
  <c r="J23" i="8"/>
  <c r="J24" i="8"/>
  <c r="J25" i="8"/>
  <c r="J27" i="8"/>
  <c r="G6" i="8"/>
  <c r="G7" i="8"/>
  <c r="G8" i="8"/>
  <c r="G9" i="8"/>
  <c r="G23" i="8"/>
  <c r="G24" i="8"/>
  <c r="G25" i="8"/>
  <c r="G26" i="8"/>
  <c r="F7" i="8"/>
  <c r="F8" i="8"/>
  <c r="F9" i="8"/>
  <c r="F11" i="8"/>
  <c r="M17" i="8"/>
  <c r="M97" i="8"/>
  <c r="M98" i="8"/>
  <c r="F17" i="8"/>
  <c r="F97" i="8"/>
  <c r="F98" i="8"/>
  <c r="E97" i="8"/>
  <c r="E98" i="8"/>
  <c r="M88" i="8"/>
  <c r="M89" i="8"/>
  <c r="F88" i="8"/>
  <c r="F89" i="8"/>
  <c r="E88" i="8"/>
  <c r="E89" i="8"/>
  <c r="C141" i="8"/>
  <c r="R141" i="8" s="1" a="1"/>
  <c r="R141" i="8" s="1"/>
  <c r="C142" i="8"/>
  <c r="R142" i="8" s="1" a="1"/>
  <c r="R142" i="8" s="1"/>
  <c r="E115" i="8"/>
  <c r="E116" i="8"/>
  <c r="G115" i="8"/>
  <c r="L115" i="8"/>
  <c r="L116" i="8"/>
  <c r="G103" i="8"/>
  <c r="L103" i="8"/>
  <c r="F16" i="8"/>
  <c r="F79" i="8"/>
  <c r="F80" i="8"/>
  <c r="G16" i="8"/>
  <c r="G79" i="8"/>
  <c r="G80" i="8"/>
  <c r="J16" i="8"/>
  <c r="K16" i="8"/>
  <c r="K79" i="8"/>
  <c r="K80" i="8"/>
  <c r="L16" i="8"/>
  <c r="L79" i="8"/>
  <c r="L80" i="8"/>
  <c r="M16" i="8"/>
  <c r="M79" i="8"/>
  <c r="M80" i="8"/>
  <c r="N16" i="8"/>
  <c r="N79" i="8"/>
  <c r="N80" i="8"/>
  <c r="O16" i="8"/>
  <c r="O79" i="8"/>
  <c r="O80" i="8"/>
  <c r="E70" i="8"/>
  <c r="E71" i="8"/>
  <c r="F15" i="8"/>
  <c r="F70" i="8"/>
  <c r="F71" i="8"/>
  <c r="G70" i="8"/>
  <c r="G71" i="8"/>
  <c r="J15" i="8"/>
  <c r="J70" i="8"/>
  <c r="J71" i="8"/>
  <c r="K15" i="8"/>
  <c r="K70" i="8"/>
  <c r="K71" i="8"/>
  <c r="L15" i="8"/>
  <c r="L70" i="8"/>
  <c r="L71" i="8"/>
  <c r="M15" i="8"/>
  <c r="M70" i="8"/>
  <c r="M71" i="8"/>
  <c r="N15" i="8"/>
  <c r="N70" i="8"/>
  <c r="N71" i="8"/>
  <c r="O15" i="8"/>
  <c r="O70" i="8"/>
  <c r="O71" i="8"/>
  <c r="P50" i="8"/>
  <c r="O50" i="8"/>
  <c r="O51" i="8"/>
  <c r="N50" i="8"/>
  <c r="M50" i="8"/>
  <c r="L50" i="8"/>
  <c r="K50" i="8"/>
  <c r="J50" i="8"/>
  <c r="E50" i="8"/>
  <c r="K185" i="8"/>
  <c r="J185" i="8"/>
  <c r="F185" i="8"/>
  <c r="E185" i="8"/>
  <c r="E184" i="8"/>
  <c r="F184" i="8"/>
  <c r="J184" i="8"/>
  <c r="K184" i="8"/>
  <c r="F115" i="8"/>
  <c r="F116" i="8"/>
  <c r="J116" i="8"/>
  <c r="K115" i="8"/>
  <c r="K116" i="8"/>
  <c r="N115" i="8"/>
  <c r="O115" i="8"/>
  <c r="L97" i="8"/>
  <c r="L98" i="8"/>
  <c r="K97" i="8"/>
  <c r="K98" i="8"/>
  <c r="J97" i="8"/>
  <c r="J98" i="8"/>
  <c r="G97" i="8"/>
  <c r="G98" i="8"/>
  <c r="O98" i="8"/>
  <c r="N98" i="8"/>
  <c r="N97" i="8"/>
  <c r="O97" i="8"/>
  <c r="F33" i="8"/>
  <c r="E19" i="8"/>
  <c r="P15" i="8"/>
  <c r="P16" i="8"/>
  <c r="P19" i="8"/>
  <c r="O19" i="8"/>
  <c r="N19" i="8"/>
  <c r="M19" i="8"/>
  <c r="K19" i="8"/>
  <c r="J19" i="8"/>
  <c r="F19" i="8"/>
  <c r="P32" i="8"/>
  <c r="O32" i="8"/>
  <c r="N32" i="8"/>
  <c r="K32" i="8"/>
  <c r="F32" i="8"/>
  <c r="P33" i="8"/>
  <c r="O33" i="8"/>
  <c r="N33" i="8"/>
  <c r="K33" i="8"/>
  <c r="F31" i="8"/>
  <c r="K31" i="8"/>
  <c r="N31" i="8"/>
  <c r="O31" i="8"/>
  <c r="P31" i="8"/>
  <c r="P17" i="8"/>
  <c r="O17" i="8"/>
  <c r="N17" i="8"/>
  <c r="L17" i="8"/>
  <c r="K17" i="8"/>
  <c r="J17" i="8"/>
  <c r="G17" i="8"/>
  <c r="P108" i="8"/>
  <c r="O108" i="8"/>
  <c r="N108" i="8"/>
  <c r="K108" i="8"/>
  <c r="J108" i="8"/>
  <c r="F108" i="8"/>
  <c r="P107" i="8"/>
  <c r="O107" i="8"/>
  <c r="N107" i="8"/>
  <c r="K107" i="8"/>
  <c r="J107" i="8"/>
  <c r="F107" i="8"/>
  <c r="O89" i="8"/>
  <c r="N89" i="8"/>
  <c r="L89" i="8"/>
  <c r="K89" i="8"/>
  <c r="J89" i="8"/>
  <c r="G89" i="8"/>
  <c r="O88" i="8"/>
  <c r="N88" i="8"/>
  <c r="L88" i="8"/>
  <c r="K88" i="8"/>
  <c r="J88" i="8"/>
  <c r="G88" i="8"/>
  <c r="K27" i="8"/>
  <c r="L27" i="8"/>
  <c r="N27" i="8"/>
  <c r="O27" i="8"/>
  <c r="P27" i="8"/>
  <c r="K26" i="8"/>
  <c r="L26" i="8"/>
  <c r="N26" i="8"/>
  <c r="K25" i="8"/>
  <c r="L25" i="8"/>
  <c r="N25" i="8"/>
  <c r="K24" i="8"/>
  <c r="L24" i="8"/>
  <c r="N24" i="8"/>
  <c r="K23" i="8"/>
  <c r="L23" i="8"/>
  <c r="N23" i="8"/>
  <c r="R130" i="19" l="1" a="1"/>
  <c r="R130" i="19" s="1"/>
  <c r="L71" i="19"/>
  <c r="P44" i="20"/>
  <c r="P45" i="20" s="1"/>
  <c r="P35" i="20"/>
  <c r="P36" i="20" s="1"/>
  <c r="L117" i="8"/>
  <c r="R10" i="8" a="1"/>
  <c r="R10" i="8" s="1"/>
  <c r="G35" i="20"/>
  <c r="R177" i="8" a="1"/>
  <c r="R177" i="8" s="1"/>
  <c r="R109" i="19" a="1"/>
  <c r="R109" i="19" s="1"/>
  <c r="R167" i="8" a="1"/>
  <c r="R167" i="8" s="1"/>
  <c r="R176" i="8" a="1"/>
  <c r="R176" i="8" s="1"/>
  <c r="R41" i="8" a="1"/>
  <c r="R41" i="8" s="1"/>
  <c r="M117" i="8"/>
  <c r="R59" i="19" a="1"/>
  <c r="R59" i="19" s="1"/>
  <c r="R152" i="19" a="1"/>
  <c r="R152" i="19" s="1"/>
  <c r="C155" i="19"/>
  <c r="R155" i="19" s="1" a="1"/>
  <c r="R155" i="19" s="1"/>
  <c r="R85" i="19" a="1"/>
  <c r="R85" i="19" s="1"/>
  <c r="R88" i="19" a="1"/>
  <c r="R88" i="19" s="1"/>
  <c r="R160" i="19" a="1"/>
  <c r="R160" i="19" s="1"/>
  <c r="C163" i="19"/>
  <c r="R163" i="19" s="1" a="1"/>
  <c r="R163" i="19" s="1"/>
  <c r="R93" i="19" a="1"/>
  <c r="R93" i="19" s="1"/>
  <c r="R96" i="19" a="1"/>
  <c r="R96" i="19" s="1"/>
  <c r="R118" i="19" a="1"/>
  <c r="R118" i="19" s="1"/>
  <c r="C121" i="19"/>
  <c r="R158" i="8" a="1"/>
  <c r="R158" i="8" s="1"/>
  <c r="R40" i="8" a="1"/>
  <c r="R40" i="8" s="1"/>
  <c r="R101" i="19" a="1"/>
  <c r="R101" i="19" s="1"/>
  <c r="R104" i="19" a="1"/>
  <c r="R104" i="19" s="1"/>
  <c r="R127" i="19" a="1"/>
  <c r="R127" i="19" s="1"/>
  <c r="R88" i="8" a="1"/>
  <c r="R88" i="8" s="1"/>
  <c r="R71" i="8" a="1"/>
  <c r="R71" i="8" s="1"/>
  <c r="R89" i="8" a="1"/>
  <c r="R89" i="8" s="1"/>
  <c r="R24" i="8" a="1"/>
  <c r="R24" i="8" s="1"/>
  <c r="R98" i="8" a="1"/>
  <c r="R98" i="8" s="1"/>
  <c r="R115" i="8" a="1"/>
  <c r="R115" i="8" s="1"/>
  <c r="R19" i="8" a="1"/>
  <c r="R19" i="8" s="1"/>
  <c r="R185" i="8" a="1"/>
  <c r="R185" i="8" s="1"/>
  <c r="R108" i="8" a="1"/>
  <c r="R108" i="8" s="1"/>
  <c r="R9" i="8" a="1"/>
  <c r="R9" i="8" s="1"/>
  <c r="R42" i="21" a="1"/>
  <c r="R42" i="21" s="1"/>
  <c r="R68" i="19" a="1"/>
  <c r="R68" i="19" s="1"/>
  <c r="R143" i="19" a="1"/>
  <c r="R143" i="19" s="1"/>
  <c r="R50" i="19" a="1"/>
  <c r="R50" i="19" s="1"/>
  <c r="R75" i="19" a="1"/>
  <c r="R75" i="19" s="1"/>
  <c r="R70" i="8" a="1"/>
  <c r="R70" i="8" s="1"/>
  <c r="R25" i="8" a="1"/>
  <c r="R25" i="8" s="1"/>
  <c r="R23" i="8" a="1"/>
  <c r="R23" i="8" s="1"/>
  <c r="R97" i="8" a="1"/>
  <c r="R97" i="8" s="1"/>
  <c r="R11" i="8" a="1"/>
  <c r="R11" i="8" s="1"/>
  <c r="R184" i="8" a="1"/>
  <c r="R184" i="8" s="1"/>
  <c r="R107" i="8" a="1"/>
  <c r="R107" i="8" s="1"/>
  <c r="C32" i="21"/>
  <c r="R5" i="8" a="1"/>
  <c r="R5" i="8" s="1"/>
  <c r="R32" i="20" a="1"/>
  <c r="R32" i="20" s="1"/>
  <c r="R76" i="19" a="1"/>
  <c r="R76" i="19" s="1"/>
  <c r="R135" i="19" a="1"/>
  <c r="R135" i="19" s="1"/>
  <c r="R23" i="19" a="1"/>
  <c r="R23" i="19" s="1"/>
  <c r="N35" i="20"/>
  <c r="N36" i="20" s="1"/>
  <c r="O44" i="20"/>
  <c r="O45" i="20" s="1"/>
  <c r="O35" i="20"/>
  <c r="O36" i="20" s="1"/>
  <c r="H56" i="8"/>
  <c r="H6" i="9" s="1"/>
  <c r="H5" i="9"/>
  <c r="I56" i="8"/>
  <c r="I6" i="9" s="1"/>
  <c r="I5" i="9"/>
  <c r="M186" i="8"/>
  <c r="M53" i="9"/>
  <c r="I17" i="9"/>
  <c r="F23" i="21"/>
  <c r="G116" i="8"/>
  <c r="G117" i="8" s="1"/>
  <c r="F99" i="8"/>
  <c r="E109" i="8"/>
  <c r="H13" i="9"/>
  <c r="J26" i="8"/>
  <c r="J28" i="8" s="1"/>
  <c r="J22" i="20"/>
  <c r="R22" i="20" s="1" a="1"/>
  <c r="R22" i="20" s="1"/>
  <c r="J21" i="21"/>
  <c r="R21" i="21" s="1" a="1"/>
  <c r="R21" i="21" s="1"/>
  <c r="J24" i="19"/>
  <c r="R24" i="19" s="1" a="1"/>
  <c r="R24" i="19" s="1"/>
  <c r="J80" i="8"/>
  <c r="R80" i="8" s="1" a="1"/>
  <c r="R80" i="8" s="1"/>
  <c r="J40" i="20"/>
  <c r="R40" i="20" s="1" a="1"/>
  <c r="R40" i="20" s="1"/>
  <c r="J8" i="8"/>
  <c r="J12" i="8" s="1"/>
  <c r="J9" i="21"/>
  <c r="R9" i="21" s="1" a="1"/>
  <c r="R9" i="21" s="1"/>
  <c r="J9" i="20"/>
  <c r="R9" i="20" s="1" a="1"/>
  <c r="R9" i="20" s="1"/>
  <c r="J9" i="19"/>
  <c r="R9" i="19" s="1" a="1"/>
  <c r="R9" i="19" s="1"/>
  <c r="F7" i="21"/>
  <c r="R7" i="21" s="1" a="1"/>
  <c r="R7" i="21" s="1"/>
  <c r="F7" i="20"/>
  <c r="R7" i="20" s="1" a="1"/>
  <c r="R7" i="20" s="1"/>
  <c r="F7" i="19"/>
  <c r="R7" i="19" s="1" a="1"/>
  <c r="R7" i="19" s="1"/>
  <c r="I66" i="8"/>
  <c r="I10" i="9" s="1"/>
  <c r="K59" i="8"/>
  <c r="H66" i="8"/>
  <c r="H10" i="9" s="1"/>
  <c r="M61" i="8"/>
  <c r="M31" i="21"/>
  <c r="M59" i="8"/>
  <c r="M29" i="21"/>
  <c r="P59" i="8"/>
  <c r="P29" i="21"/>
  <c r="I76" i="8"/>
  <c r="I14" i="9" s="1"/>
  <c r="H17" i="9"/>
  <c r="N14" i="8"/>
  <c r="N15" i="21"/>
  <c r="N45" i="21" s="1"/>
  <c r="N46" i="21" s="1"/>
  <c r="J14" i="8"/>
  <c r="J15" i="21"/>
  <c r="M53" i="19"/>
  <c r="M54" i="19" s="1"/>
  <c r="L79" i="19"/>
  <c r="M35" i="20"/>
  <c r="M36" i="20" s="1"/>
  <c r="O35" i="21"/>
  <c r="O36" i="21" s="1"/>
  <c r="O45" i="21"/>
  <c r="O46" i="21" s="1"/>
  <c r="L45" i="21"/>
  <c r="L46" i="21" s="1"/>
  <c r="N44" i="20"/>
  <c r="N45" i="20" s="1"/>
  <c r="G44" i="20"/>
  <c r="G45" i="20" s="1"/>
  <c r="G36" i="20"/>
  <c r="K35" i="20"/>
  <c r="K36" i="20" s="1"/>
  <c r="K44" i="20"/>
  <c r="K45" i="20" s="1"/>
  <c r="M44" i="20"/>
  <c r="M45" i="20" s="1"/>
  <c r="L44" i="20"/>
  <c r="L45" i="20" s="1"/>
  <c r="L35" i="20"/>
  <c r="L36" i="20" s="1"/>
  <c r="C35" i="20"/>
  <c r="C44" i="20"/>
  <c r="C72" i="8"/>
  <c r="C99" i="8"/>
  <c r="L109" i="8"/>
  <c r="C109" i="8"/>
  <c r="N28" i="8"/>
  <c r="O28" i="8"/>
  <c r="P12" i="8"/>
  <c r="C169" i="8"/>
  <c r="G109" i="8"/>
  <c r="M62" i="19"/>
  <c r="M63" i="19" s="1"/>
  <c r="S32" i="21"/>
  <c r="S31" i="21"/>
  <c r="S32" i="20"/>
  <c r="S30" i="20"/>
  <c r="R112" i="19" a="1"/>
  <c r="R112" i="19" s="1"/>
  <c r="C62" i="19"/>
  <c r="C53" i="19"/>
  <c r="J109" i="8"/>
  <c r="F28" i="8"/>
  <c r="C12" i="8"/>
  <c r="C143" i="8"/>
  <c r="K28" i="8"/>
  <c r="L28" i="8"/>
  <c r="E99" i="8"/>
  <c r="C117" i="8"/>
  <c r="G28" i="8"/>
  <c r="P28" i="8"/>
  <c r="C28" i="8"/>
  <c r="E28" i="8"/>
  <c r="K12" i="8"/>
  <c r="M28" i="8"/>
  <c r="M56" i="9" s="1"/>
  <c r="J49" i="8"/>
  <c r="N49" i="8"/>
  <c r="F6" i="8"/>
  <c r="F12" i="8" s="1"/>
  <c r="C126" i="8"/>
  <c r="C90" i="8"/>
  <c r="J79" i="8"/>
  <c r="L49" i="8"/>
  <c r="F49" i="8"/>
  <c r="P49" i="8"/>
  <c r="F81" i="8"/>
  <c r="M6" i="8"/>
  <c r="M12" i="8" s="1"/>
  <c r="L81" i="8"/>
  <c r="G81" i="8"/>
  <c r="P51" i="8"/>
  <c r="C49" i="8"/>
  <c r="K99" i="8"/>
  <c r="J99" i="8"/>
  <c r="L99" i="8"/>
  <c r="L72" i="8"/>
  <c r="K81" i="8"/>
  <c r="E90" i="8"/>
  <c r="M90" i="8"/>
  <c r="C160" i="8"/>
  <c r="M72" i="8"/>
  <c r="F72" i="8"/>
  <c r="G72" i="8"/>
  <c r="L12" i="8"/>
  <c r="O12" i="8"/>
  <c r="C178" i="8"/>
  <c r="G186" i="8"/>
  <c r="E6" i="8"/>
  <c r="R6" i="8" s="1" a="1"/>
  <c r="R6" i="8" s="1"/>
  <c r="J31" i="21"/>
  <c r="J32" i="21" s="1"/>
  <c r="N31" i="21"/>
  <c r="N32" i="21" s="1"/>
  <c r="L31" i="21"/>
  <c r="L32" i="21" s="1"/>
  <c r="L35" i="21" s="1"/>
  <c r="L36" i="21" s="1"/>
  <c r="G12" i="8"/>
  <c r="O72" i="8"/>
  <c r="N72" i="8"/>
  <c r="K72" i="8"/>
  <c r="J72" i="8"/>
  <c r="G99" i="8"/>
  <c r="K117" i="8"/>
  <c r="F117" i="8"/>
  <c r="N81" i="8"/>
  <c r="M81" i="8"/>
  <c r="E117" i="8"/>
  <c r="F90" i="8"/>
  <c r="M99" i="8"/>
  <c r="C81" i="8"/>
  <c r="C151" i="8"/>
  <c r="L186" i="8"/>
  <c r="C195" i="8"/>
  <c r="C198" i="8" s="1"/>
  <c r="N220" i="8"/>
  <c r="R220" i="8" s="1" a="1"/>
  <c r="R220" i="8" s="1"/>
  <c r="G178" i="8"/>
  <c r="J117" i="8"/>
  <c r="J120" i="8" s="1"/>
  <c r="C134" i="8"/>
  <c r="E72" i="8"/>
  <c r="E49" i="8"/>
  <c r="G49" i="8"/>
  <c r="K49" i="8"/>
  <c r="M51" i="8"/>
  <c r="M49" i="8"/>
  <c r="O49" i="8"/>
  <c r="O52" i="8" s="1"/>
  <c r="F31" i="21"/>
  <c r="N7" i="8"/>
  <c r="R7" i="8" s="1" a="1"/>
  <c r="R7" i="8" s="1"/>
  <c r="K31" i="21"/>
  <c r="E15" i="21"/>
  <c r="E45" i="21" s="1"/>
  <c r="E46" i="21" s="1"/>
  <c r="E31" i="21"/>
  <c r="E32" i="21" s="1"/>
  <c r="C186" i="8"/>
  <c r="M109" i="8"/>
  <c r="N59" i="8"/>
  <c r="O62" i="8"/>
  <c r="N212" i="8"/>
  <c r="R212" i="8" s="1" a="1"/>
  <c r="R212" i="8" s="1"/>
  <c r="O81" i="8"/>
  <c r="G169" i="8"/>
  <c r="G160" i="8"/>
  <c r="L178" i="8"/>
  <c r="C61" i="8"/>
  <c r="C51" i="8"/>
  <c r="C203" i="8"/>
  <c r="C206" i="8" s="1"/>
  <c r="J112" i="8" l="1"/>
  <c r="J29" i="9" s="1"/>
  <c r="G32" i="9"/>
  <c r="G50" i="9"/>
  <c r="R138" i="19" a="1"/>
  <c r="R138" i="19" s="1"/>
  <c r="L112" i="8"/>
  <c r="L29" i="9" s="1"/>
  <c r="P84" i="8"/>
  <c r="P75" i="8"/>
  <c r="R121" i="19" a="1"/>
  <c r="R121" i="19" s="1"/>
  <c r="J81" i="8"/>
  <c r="R81" i="8" s="1" a="1"/>
  <c r="R81" i="8" s="1"/>
  <c r="C163" i="8"/>
  <c r="G29" i="9"/>
  <c r="C29" i="9"/>
  <c r="E29" i="9"/>
  <c r="E32" i="9"/>
  <c r="G75" i="8"/>
  <c r="G76" i="8" s="1"/>
  <c r="G14" i="9" s="1"/>
  <c r="R134" i="8" a="1"/>
  <c r="R134" i="8" s="1"/>
  <c r="R151" i="8" a="1"/>
  <c r="R151" i="8" s="1"/>
  <c r="R29" i="21" a="1"/>
  <c r="R29" i="21" s="1"/>
  <c r="R143" i="8" a="1"/>
  <c r="R143" i="8" s="1"/>
  <c r="R59" i="8" a="1"/>
  <c r="R59" i="8" s="1"/>
  <c r="R206" i="8" a="1"/>
  <c r="R206" i="8" s="1"/>
  <c r="R62" i="9" s="1"/>
  <c r="R203" i="8" a="1"/>
  <c r="R203" i="8" s="1"/>
  <c r="C62" i="8"/>
  <c r="R198" i="8" a="1"/>
  <c r="R198" i="8" s="1"/>
  <c r="R195" i="8" a="1"/>
  <c r="R195" i="8" s="1"/>
  <c r="R129" i="8" a="1"/>
  <c r="R129" i="8" s="1"/>
  <c r="R35" i="9" s="1"/>
  <c r="R126" i="8" a="1"/>
  <c r="R126" i="8" s="1"/>
  <c r="R117" i="8" a="1"/>
  <c r="R117" i="8" s="1"/>
  <c r="R169" i="8" a="1"/>
  <c r="R169" i="8" s="1"/>
  <c r="R109" i="8" a="1"/>
  <c r="R109" i="8" s="1"/>
  <c r="R99" i="8" a="1"/>
  <c r="R99" i="8" s="1"/>
  <c r="R172" i="19" a="1"/>
  <c r="R172" i="19" s="1"/>
  <c r="R116" i="8" a="1"/>
  <c r="R116" i="8" s="1"/>
  <c r="R8" i="8" a="1"/>
  <c r="R8" i="8" s="1"/>
  <c r="R26" i="8" a="1"/>
  <c r="R26" i="8" s="1"/>
  <c r="R79" i="8" a="1"/>
  <c r="R79" i="8" s="1"/>
  <c r="C56" i="9"/>
  <c r="R186" i="8" a="1"/>
  <c r="R186" i="8" s="1"/>
  <c r="R178" i="8" a="1"/>
  <c r="R178" i="8" s="1"/>
  <c r="R160" i="8" a="1"/>
  <c r="R160" i="8" s="1"/>
  <c r="R49" i="8" a="1"/>
  <c r="R49" i="8" s="1"/>
  <c r="R90" i="8" a="1"/>
  <c r="R90" i="8" s="1"/>
  <c r="R28" i="8" a="1"/>
  <c r="R28" i="8" s="1"/>
  <c r="R72" i="8" a="1"/>
  <c r="R72" i="8" s="1"/>
  <c r="R179" i="19" a="1"/>
  <c r="R179" i="19" s="1"/>
  <c r="R146" i="19" a="1"/>
  <c r="R146" i="19" s="1"/>
  <c r="E12" i="8"/>
  <c r="M62" i="8"/>
  <c r="N35" i="21"/>
  <c r="N36" i="21" s="1"/>
  <c r="F102" i="8"/>
  <c r="F25" i="9" s="1"/>
  <c r="F13" i="21"/>
  <c r="J13" i="21"/>
  <c r="J26" i="19"/>
  <c r="F13" i="20"/>
  <c r="J13" i="20"/>
  <c r="F13" i="19"/>
  <c r="J13" i="19"/>
  <c r="J41" i="20"/>
  <c r="R41" i="20" s="1" a="1"/>
  <c r="R41" i="20" s="1"/>
  <c r="J24" i="20"/>
  <c r="R24" i="20" s="1" a="1"/>
  <c r="R24" i="20" s="1"/>
  <c r="J23" i="21"/>
  <c r="R23" i="21" s="1" a="1"/>
  <c r="R23" i="21" s="1"/>
  <c r="M32" i="21"/>
  <c r="K14" i="8"/>
  <c r="K15" i="21"/>
  <c r="P14" i="8"/>
  <c r="P15" i="21"/>
  <c r="K32" i="21"/>
  <c r="M14" i="8"/>
  <c r="M15" i="21"/>
  <c r="M45" i="21" s="1"/>
  <c r="P61" i="8"/>
  <c r="P62" i="8" s="1"/>
  <c r="P31" i="21"/>
  <c r="P32" i="21" s="1"/>
  <c r="G14" i="8"/>
  <c r="G15" i="21"/>
  <c r="G45" i="21" s="1"/>
  <c r="G61" i="8"/>
  <c r="G31" i="21"/>
  <c r="G32" i="21" s="1"/>
  <c r="C14" i="8"/>
  <c r="C15" i="21"/>
  <c r="E35" i="21"/>
  <c r="E36" i="21" s="1"/>
  <c r="F14" i="8"/>
  <c r="F15" i="21"/>
  <c r="F32" i="21"/>
  <c r="M32" i="9"/>
  <c r="M29" i="9"/>
  <c r="J32" i="9"/>
  <c r="L56" i="9"/>
  <c r="M102" i="8"/>
  <c r="M103" i="8" s="1"/>
  <c r="M26" i="9" s="1"/>
  <c r="G47" i="9"/>
  <c r="L32" i="9"/>
  <c r="L53" i="9"/>
  <c r="O65" i="8"/>
  <c r="O84" i="8"/>
  <c r="O17" i="9" s="1"/>
  <c r="O55" i="8"/>
  <c r="O75" i="8"/>
  <c r="F93" i="8"/>
  <c r="F75" i="8"/>
  <c r="F84" i="8"/>
  <c r="K84" i="8"/>
  <c r="K85" i="8" s="1"/>
  <c r="K18" i="9" s="1"/>
  <c r="K75" i="8"/>
  <c r="K13" i="9" s="1"/>
  <c r="C84" i="8"/>
  <c r="C102" i="8"/>
  <c r="C93" i="8"/>
  <c r="C75" i="8"/>
  <c r="J84" i="8"/>
  <c r="J17" i="9" s="1"/>
  <c r="J75" i="8"/>
  <c r="J76" i="8" s="1"/>
  <c r="J14" i="9" s="1"/>
  <c r="G84" i="8"/>
  <c r="G85" i="8" s="1"/>
  <c r="G18" i="9" s="1"/>
  <c r="L75" i="8"/>
  <c r="L13" i="9" s="1"/>
  <c r="L84" i="8"/>
  <c r="L85" i="8" s="1"/>
  <c r="L18" i="9" s="1"/>
  <c r="M84" i="8"/>
  <c r="M93" i="8"/>
  <c r="M75" i="8"/>
  <c r="M13" i="9" s="1"/>
  <c r="M52" i="8"/>
  <c r="S35" i="21"/>
  <c r="C45" i="20"/>
  <c r="S35" i="20"/>
  <c r="C36" i="20"/>
  <c r="C54" i="19"/>
  <c r="C63" i="19"/>
  <c r="C35" i="9"/>
  <c r="C52" i="8"/>
  <c r="P52" i="8"/>
  <c r="G51" i="8"/>
  <c r="S49" i="8"/>
  <c r="S72" i="8"/>
  <c r="G53" i="9"/>
  <c r="S70" i="8"/>
  <c r="S71" i="8"/>
  <c r="L61" i="8"/>
  <c r="L62" i="8" s="1"/>
  <c r="L51" i="8"/>
  <c r="N61" i="8"/>
  <c r="N62" i="8" s="1"/>
  <c r="N51" i="8"/>
  <c r="N52" i="8" s="1"/>
  <c r="J61" i="8"/>
  <c r="J62" i="8" s="1"/>
  <c r="J51" i="8"/>
  <c r="F60" i="8"/>
  <c r="F50" i="8"/>
  <c r="K61" i="8"/>
  <c r="K62" i="8" s="1"/>
  <c r="K51" i="8"/>
  <c r="K52" i="8" s="1"/>
  <c r="F61" i="8"/>
  <c r="F51" i="8"/>
  <c r="E61" i="8"/>
  <c r="E62" i="8" s="1"/>
  <c r="E51" i="8"/>
  <c r="E52" i="8" s="1"/>
  <c r="E14" i="8"/>
  <c r="G60" i="8"/>
  <c r="G50" i="8"/>
  <c r="N12" i="8"/>
  <c r="P76" i="8" l="1"/>
  <c r="P14" i="9" s="1"/>
  <c r="P13" i="9"/>
  <c r="P85" i="8"/>
  <c r="P18" i="9" s="1"/>
  <c r="P17" i="9"/>
  <c r="J45" i="21"/>
  <c r="J35" i="21"/>
  <c r="J36" i="21" s="1"/>
  <c r="E55" i="8"/>
  <c r="E5" i="9" s="1"/>
  <c r="R26" i="19" a="1"/>
  <c r="R26" i="19" s="1"/>
  <c r="C62" i="9"/>
  <c r="R32" i="21" a="1"/>
  <c r="R32" i="21" s="1"/>
  <c r="R13" i="21" a="1"/>
  <c r="R13" i="21" s="1"/>
  <c r="R12" i="8" a="1"/>
  <c r="R12" i="8" s="1"/>
  <c r="R60" i="8" a="1"/>
  <c r="R60" i="8" s="1"/>
  <c r="C32" i="9"/>
  <c r="R120" i="8" a="1"/>
  <c r="R120" i="8" s="1"/>
  <c r="R32" i="9" s="1"/>
  <c r="R154" i="8" a="1"/>
  <c r="R154" i="8" s="1"/>
  <c r="R44" i="9" s="1"/>
  <c r="C47" i="9"/>
  <c r="R15" i="21" a="1"/>
  <c r="R15" i="21" s="1"/>
  <c r="R13" i="19" a="1"/>
  <c r="R13" i="19" s="1"/>
  <c r="R13" i="20" a="1"/>
  <c r="R13" i="20" s="1"/>
  <c r="M65" i="9"/>
  <c r="R31" i="21" a="1"/>
  <c r="R31" i="21" s="1"/>
  <c r="R51" i="8" a="1"/>
  <c r="R51" i="8" s="1"/>
  <c r="R50" i="8" a="1"/>
  <c r="R50" i="8" s="1"/>
  <c r="C76" i="8"/>
  <c r="C103" i="8"/>
  <c r="C26" i="9" s="1"/>
  <c r="R146" i="8" a="1"/>
  <c r="R146" i="8" s="1"/>
  <c r="R41" i="9" s="1"/>
  <c r="C50" i="9"/>
  <c r="R112" i="8" a="1"/>
  <c r="R112" i="8" s="1"/>
  <c r="R29" i="9" s="1"/>
  <c r="C53" i="9"/>
  <c r="R181" i="8" a="1"/>
  <c r="R181" i="8" s="1"/>
  <c r="C65" i="8"/>
  <c r="C66" i="8" s="1"/>
  <c r="R14" i="8" a="1"/>
  <c r="R14" i="8" s="1"/>
  <c r="R137" i="8" a="1"/>
  <c r="R137" i="8" s="1"/>
  <c r="R38" i="9" s="1"/>
  <c r="M68" i="9"/>
  <c r="R222" i="8" a="1"/>
  <c r="R222" i="8" s="1"/>
  <c r="R189" i="8" a="1"/>
  <c r="R189" i="8" s="1"/>
  <c r="R61" i="8" a="1"/>
  <c r="R61" i="8" s="1"/>
  <c r="O56" i="8"/>
  <c r="O6" i="9" s="1"/>
  <c r="O5" i="9"/>
  <c r="O66" i="8"/>
  <c r="O10" i="9" s="1"/>
  <c r="O9" i="9"/>
  <c r="M65" i="8"/>
  <c r="C55" i="8"/>
  <c r="G52" i="8"/>
  <c r="G55" i="8" s="1"/>
  <c r="L76" i="8"/>
  <c r="L14" i="9" s="1"/>
  <c r="J46" i="21"/>
  <c r="P65" i="8"/>
  <c r="M55" i="8"/>
  <c r="M5" i="9" s="1"/>
  <c r="J44" i="20"/>
  <c r="J45" i="20" s="1"/>
  <c r="J35" i="20"/>
  <c r="J36" i="20" s="1"/>
  <c r="R79" i="19" a="1"/>
  <c r="R79" i="19" s="1"/>
  <c r="R71" i="19" a="1"/>
  <c r="R71" i="19" s="1"/>
  <c r="F62" i="19"/>
  <c r="F63" i="19" s="1"/>
  <c r="F53" i="19"/>
  <c r="F54" i="19" s="1"/>
  <c r="F44" i="20"/>
  <c r="F45" i="20" s="1"/>
  <c r="F35" i="20"/>
  <c r="F36" i="20" s="1"/>
  <c r="C44" i="9"/>
  <c r="K55" i="8"/>
  <c r="G62" i="8"/>
  <c r="G65" i="8" s="1"/>
  <c r="M46" i="21"/>
  <c r="M35" i="21"/>
  <c r="M36" i="21" s="1"/>
  <c r="P45" i="21"/>
  <c r="P46" i="21" s="1"/>
  <c r="P35" i="21"/>
  <c r="P36" i="21" s="1"/>
  <c r="K45" i="21"/>
  <c r="K46" i="21" s="1"/>
  <c r="K35" i="21"/>
  <c r="K36" i="21" s="1"/>
  <c r="E65" i="8"/>
  <c r="G46" i="21"/>
  <c r="G35" i="21"/>
  <c r="G36" i="21" s="1"/>
  <c r="C35" i="21"/>
  <c r="C45" i="21"/>
  <c r="E17" i="8"/>
  <c r="E93" i="8" s="1"/>
  <c r="E15" i="19"/>
  <c r="E16" i="8"/>
  <c r="E16" i="20"/>
  <c r="E44" i="20" s="1"/>
  <c r="E15" i="8"/>
  <c r="E15" i="20"/>
  <c r="E35" i="20" s="1"/>
  <c r="F35" i="21"/>
  <c r="F45" i="21"/>
  <c r="N65" i="9"/>
  <c r="L65" i="8"/>
  <c r="L9" i="9" s="1"/>
  <c r="K65" i="8"/>
  <c r="P55" i="8"/>
  <c r="P5" i="9" s="1"/>
  <c r="J65" i="8"/>
  <c r="N84" i="8"/>
  <c r="N55" i="8"/>
  <c r="N75" i="8"/>
  <c r="N65" i="8"/>
  <c r="L17" i="9"/>
  <c r="F52" i="8"/>
  <c r="F55" i="8" s="1"/>
  <c r="F5" i="9" s="1"/>
  <c r="C38" i="9"/>
  <c r="S36" i="21"/>
  <c r="S36" i="20"/>
  <c r="C94" i="8"/>
  <c r="M94" i="8"/>
  <c r="M22" i="9" s="1"/>
  <c r="F21" i="9"/>
  <c r="F94" i="8"/>
  <c r="F22" i="9" s="1"/>
  <c r="C25" i="9"/>
  <c r="J52" i="8"/>
  <c r="L52" i="8"/>
  <c r="O76" i="8"/>
  <c r="O14" i="9" s="1"/>
  <c r="O13" i="9"/>
  <c r="G13" i="9"/>
  <c r="G17" i="9"/>
  <c r="J85" i="8"/>
  <c r="J18" i="9" s="1"/>
  <c r="M17" i="9"/>
  <c r="M25" i="9"/>
  <c r="M76" i="8"/>
  <c r="M14" i="9" s="1"/>
  <c r="F17" i="9"/>
  <c r="K17" i="9"/>
  <c r="F103" i="8"/>
  <c r="F26" i="9" s="1"/>
  <c r="F76" i="8"/>
  <c r="F14" i="9" s="1"/>
  <c r="K76" i="8"/>
  <c r="K14" i="9" s="1"/>
  <c r="F13" i="9"/>
  <c r="C21" i="9"/>
  <c r="F172" i="8"/>
  <c r="F50" i="9" s="1"/>
  <c r="C41" i="9"/>
  <c r="M85" i="8"/>
  <c r="M18" i="9" s="1"/>
  <c r="F85" i="8"/>
  <c r="F18" i="9" s="1"/>
  <c r="F163" i="8"/>
  <c r="M21" i="9"/>
  <c r="C17" i="9"/>
  <c r="C85" i="8"/>
  <c r="C13" i="9"/>
  <c r="J13" i="9"/>
  <c r="O85" i="8"/>
  <c r="O18" i="9" s="1"/>
  <c r="C59" i="9"/>
  <c r="R59" i="9"/>
  <c r="G56" i="9"/>
  <c r="F62" i="8"/>
  <c r="S51" i="8"/>
  <c r="R62" i="8" l="1" a="1"/>
  <c r="R62" i="8" s="1"/>
  <c r="R15" i="20" a="1"/>
  <c r="R15" i="20" s="1"/>
  <c r="E36" i="20"/>
  <c r="R16" i="20" a="1"/>
  <c r="R16" i="20" s="1"/>
  <c r="R44" i="20" a="1"/>
  <c r="R44" i="20" s="1"/>
  <c r="R15" i="19" a="1"/>
  <c r="R15" i="19" s="1"/>
  <c r="E53" i="19"/>
  <c r="C18" i="9"/>
  <c r="C22" i="9"/>
  <c r="E75" i="8"/>
  <c r="S75" i="8" s="1"/>
  <c r="R15" i="8" a="1"/>
  <c r="R15" i="8" s="1"/>
  <c r="E84" i="8"/>
  <c r="R84" i="8" s="1" a="1"/>
  <c r="R84" i="8" s="1"/>
  <c r="R17" i="9" s="1"/>
  <c r="R16" i="8" a="1"/>
  <c r="R16" i="8" s="1"/>
  <c r="E21" i="9"/>
  <c r="R17" i="8" a="1"/>
  <c r="R17" i="8" s="1"/>
  <c r="C56" i="8"/>
  <c r="C14" i="9"/>
  <c r="R215" i="8" a="1"/>
  <c r="R215" i="8" s="1"/>
  <c r="R65" i="9" s="1"/>
  <c r="R52" i="8" a="1"/>
  <c r="R52" i="8" s="1"/>
  <c r="R172" i="8" a="1"/>
  <c r="R172" i="8" s="1"/>
  <c r="R50" i="9" s="1"/>
  <c r="R163" i="8" a="1"/>
  <c r="R163" i="8" s="1"/>
  <c r="R47" i="9" s="1"/>
  <c r="C36" i="21"/>
  <c r="R35" i="21" a="1"/>
  <c r="R35" i="21" s="1"/>
  <c r="C46" i="21"/>
  <c r="R45" i="21" a="1"/>
  <c r="R45" i="21" s="1"/>
  <c r="E56" i="8"/>
  <c r="E6" i="9" s="1"/>
  <c r="E66" i="8"/>
  <c r="E10" i="9" s="1"/>
  <c r="E9" i="9"/>
  <c r="G66" i="8"/>
  <c r="G10" i="9" s="1"/>
  <c r="G9" i="9"/>
  <c r="P66" i="8"/>
  <c r="P10" i="9" s="1"/>
  <c r="P9" i="9"/>
  <c r="M66" i="8"/>
  <c r="M10" i="9" s="1"/>
  <c r="M9" i="9"/>
  <c r="N66" i="8"/>
  <c r="N10" i="9" s="1"/>
  <c r="N9" i="9"/>
  <c r="N56" i="8"/>
  <c r="N6" i="9" s="1"/>
  <c r="N5" i="9"/>
  <c r="J66" i="8"/>
  <c r="J10" i="9" s="1"/>
  <c r="J9" i="9"/>
  <c r="K66" i="8"/>
  <c r="K10" i="9" s="1"/>
  <c r="K9" i="9"/>
  <c r="K56" i="8"/>
  <c r="K6" i="9" s="1"/>
  <c r="K5" i="9"/>
  <c r="G56" i="8"/>
  <c r="G6" i="9" s="1"/>
  <c r="G5" i="9"/>
  <c r="F56" i="8"/>
  <c r="F6" i="9" s="1"/>
  <c r="M56" i="8"/>
  <c r="M6" i="9" s="1"/>
  <c r="E102" i="8"/>
  <c r="P56" i="8"/>
  <c r="P6" i="9" s="1"/>
  <c r="E62" i="19"/>
  <c r="R62" i="19" s="1" a="1"/>
  <c r="R62" i="19" s="1"/>
  <c r="R53" i="19" a="1"/>
  <c r="R53" i="19" s="1"/>
  <c r="R35" i="20" a="1"/>
  <c r="R35" i="20" s="1"/>
  <c r="F46" i="21"/>
  <c r="F36" i="21"/>
  <c r="L66" i="8"/>
  <c r="L10" i="9" s="1"/>
  <c r="F65" i="8"/>
  <c r="R65" i="8" s="1" a="1"/>
  <c r="R65" i="8" s="1"/>
  <c r="J55" i="8"/>
  <c r="L55" i="8"/>
  <c r="L5" i="9" s="1"/>
  <c r="F47" i="9"/>
  <c r="S52" i="8"/>
  <c r="R56" i="9"/>
  <c r="R53" i="9"/>
  <c r="N85" i="8"/>
  <c r="N18" i="9" s="1"/>
  <c r="N17" i="9"/>
  <c r="N68" i="9"/>
  <c r="R68" i="9"/>
  <c r="N13" i="9"/>
  <c r="N76" i="8"/>
  <c r="N14" i="9" s="1"/>
  <c r="C9" i="9"/>
  <c r="C5" i="9"/>
  <c r="E17" i="9" l="1"/>
  <c r="E13" i="9"/>
  <c r="E85" i="8"/>
  <c r="R85" i="8" s="1" a="1"/>
  <c r="R85" i="8" s="1"/>
  <c r="R18" i="9" s="1"/>
  <c r="R55" i="8" a="1"/>
  <c r="R55" i="8" s="1"/>
  <c r="R5" i="9" s="1"/>
  <c r="E103" i="8"/>
  <c r="R103" i="8" s="1" a="1"/>
  <c r="R103" i="8" s="1"/>
  <c r="R26" i="9" s="1"/>
  <c r="R102" i="8" a="1"/>
  <c r="R102" i="8" s="1"/>
  <c r="R25" i="9" s="1"/>
  <c r="E94" i="8"/>
  <c r="R94" i="8" s="1" a="1"/>
  <c r="R94" i="8" s="1"/>
  <c r="R22" i="9" s="1"/>
  <c r="R93" i="8" a="1"/>
  <c r="R93" i="8" s="1"/>
  <c r="R21" i="9" s="1"/>
  <c r="E76" i="8"/>
  <c r="R76" i="8" s="1" a="1"/>
  <c r="R76" i="8" s="1"/>
  <c r="R14" i="9" s="1"/>
  <c r="R75" i="8" a="1"/>
  <c r="R75" i="8" s="1"/>
  <c r="R13" i="9" s="1"/>
  <c r="R46" i="21" a="1"/>
  <c r="R46" i="21" s="1"/>
  <c r="R36" i="21" a="1"/>
  <c r="R36" i="21" s="1"/>
  <c r="F66" i="8"/>
  <c r="F10" i="9" s="1"/>
  <c r="F9" i="9"/>
  <c r="J56" i="8"/>
  <c r="J6" i="9" s="1"/>
  <c r="J5" i="9"/>
  <c r="E25" i="9"/>
  <c r="R36" i="20" a="1"/>
  <c r="R36" i="20" s="1"/>
  <c r="E63" i="19"/>
  <c r="R63" i="19" s="1" a="1"/>
  <c r="R63" i="19" s="1"/>
  <c r="E45" i="20"/>
  <c r="R45" i="20" s="1" a="1"/>
  <c r="R45" i="20" s="1"/>
  <c r="E54" i="19"/>
  <c r="R54" i="19" s="1" a="1"/>
  <c r="R54" i="19" s="1"/>
  <c r="R9" i="9"/>
  <c r="S55" i="8"/>
  <c r="L56" i="8"/>
  <c r="L6" i="9" s="1"/>
  <c r="E26" i="9"/>
  <c r="C6" i="9"/>
  <c r="C10" i="9"/>
  <c r="E22" i="9" l="1"/>
  <c r="E18" i="9"/>
  <c r="S76" i="8"/>
  <c r="E14" i="9"/>
  <c r="R66" i="8" a="1"/>
  <c r="R66" i="8" s="1"/>
  <c r="R10" i="9" s="1"/>
  <c r="R56" i="8" a="1"/>
  <c r="R56" i="8" s="1"/>
  <c r="R6" i="9" s="1"/>
  <c r="S56" i="8"/>
</calcChain>
</file>

<file path=xl/comments1.xml><?xml version="1.0" encoding="utf-8"?>
<comments xmlns="http://schemas.openxmlformats.org/spreadsheetml/2006/main">
  <authors>
    <author xml:space="preserve"> J. 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 J. 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 xml:space="preserve"> J. Chen</author>
    <author>Jay 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64" authorId="1" shapeId="0">
      <text>
        <r>
          <rPr>
            <b/>
            <sz val="9"/>
            <color indexed="81"/>
            <rFont val="Tahoma"/>
            <family val="2"/>
          </rPr>
          <t>On 7/24/12 FIU noted that it uses 50 instead of 40 chr for Medicine.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 xml:space="preserve"> J. Chen</author>
    <author>Jay Chen</author>
    <author>j.chen</author>
  </authors>
  <commentList>
    <comment ref="S2" authorId="0" shapeId="0">
      <text>
        <r>
          <rPr>
            <b/>
            <sz val="8"/>
            <color indexed="81"/>
            <rFont val="Tahoma"/>
            <family val="2"/>
          </rPr>
          <t xml:space="preserve">Use Fall 2005 All Student Enrollment Headcount as the base.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3" authorId="1" shapeId="0">
      <text>
        <r>
          <rPr>
            <b/>
            <sz val="9"/>
            <color indexed="81"/>
            <rFont val="Tahoma"/>
            <family val="2"/>
          </rPr>
          <t xml:space="preserve">FIU uses 50 chr instead of 40 for medicine students
</t>
        </r>
      </text>
    </comment>
    <comment ref="C33" authorId="2" shapeId="0">
      <text>
        <r>
          <rPr>
            <b/>
            <sz val="8"/>
            <color indexed="81"/>
            <rFont val="Tahoma"/>
            <family val="2"/>
          </rPr>
          <t>Included in block fee at UF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J33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3" authorId="2" shapeId="0">
      <text>
        <r>
          <rPr>
            <b/>
            <sz val="8"/>
            <color indexed="81"/>
            <rFont val="Tahoma"/>
            <family val="2"/>
          </rPr>
          <t>Included in block fee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4" authorId="2" shapeId="0">
      <text>
        <r>
          <rPr>
            <b/>
            <sz val="8"/>
            <color indexed="81"/>
            <rFont val="Tahoma"/>
            <family val="2"/>
          </rPr>
          <t xml:space="preserve">Included in block PharmD fee.
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H34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I34" authorId="2" shapeId="0">
      <text>
        <r>
          <rPr>
            <b/>
            <sz val="8"/>
            <color indexed="81"/>
            <rFont val="Tahoma"/>
            <family val="2"/>
          </rPr>
          <t xml:space="preserve">included in block fee.
</t>
        </r>
      </text>
    </comment>
    <comment ref="C35" authorId="2" shapeId="0">
      <text>
        <r>
          <rPr>
            <b/>
            <sz val="8"/>
            <color indexed="81"/>
            <rFont val="Tahoma"/>
            <family val="2"/>
          </rPr>
          <t>Included in DPT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2" shapeId="0">
      <text>
        <r>
          <rPr>
            <b/>
            <sz val="8"/>
            <color indexed="81"/>
            <rFont val="Tahoma"/>
            <family val="2"/>
          </rPr>
          <t>Included in block fee.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1" shapeId="0">
      <text>
        <r>
          <rPr>
            <b/>
            <sz val="9"/>
            <color indexed="81"/>
            <rFont val="Tahoma"/>
            <family val="2"/>
          </rPr>
          <t>The Capital Improvement Trust Fund Fee (combines formerly Building fee + CITF fee) BOG approved in March, 2012 the CITF $1.38 increase for NCF and $2 increase for the rest.  FSU chooses to keep the old rate $4.44.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Jay Chen</author>
  </authors>
  <commentList>
    <comment ref="M9" authorId="0" shapeId="0">
      <text>
        <r>
          <rPr>
            <b/>
            <sz val="9"/>
            <color indexed="81"/>
            <rFont val="Tahoma"/>
            <family val="2"/>
          </rPr>
          <t>FIU uses 50 chr instead of 40 for medicine students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3" authorId="0" shapeId="0">
      <text>
        <r>
          <rPr>
            <b/>
            <sz val="9"/>
            <color indexed="81"/>
            <rFont val="Tahoma"/>
            <family val="2"/>
          </rPr>
          <t xml:space="preserve">BOG approved in March, 2012 the CITF $1.38 increase for NCF and $2 increase for the rest.  FSU chooses to keep the old rate $4.44.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<sst xmlns="http://schemas.openxmlformats.org/spreadsheetml/2006/main" count="764" uniqueCount="278">
  <si>
    <t>UF</t>
  </si>
  <si>
    <t>FSU</t>
  </si>
  <si>
    <t>FAMU</t>
  </si>
  <si>
    <t>FAU</t>
  </si>
  <si>
    <t>UWF</t>
  </si>
  <si>
    <t>UCF</t>
  </si>
  <si>
    <t>FIU</t>
  </si>
  <si>
    <t>UNF</t>
  </si>
  <si>
    <t>FGCU</t>
  </si>
  <si>
    <t>NCF</t>
  </si>
  <si>
    <t>Average</t>
  </si>
  <si>
    <t>Main Campus Local Fees - per credit hour</t>
  </si>
  <si>
    <t>Activity &amp; Service</t>
  </si>
  <si>
    <t>Athletic</t>
  </si>
  <si>
    <t>Health</t>
  </si>
  <si>
    <t>Access/Trans</t>
  </si>
  <si>
    <t>Subtotal</t>
  </si>
  <si>
    <t>Main Campus Local Fees - block per term</t>
  </si>
  <si>
    <t>CITF</t>
  </si>
  <si>
    <t>UNDERGRADUATE</t>
  </si>
  <si>
    <t>Resident Undergraduate, per credit hour</t>
  </si>
  <si>
    <t>Financial Aid</t>
  </si>
  <si>
    <t>Resident Undergraduate, total</t>
  </si>
  <si>
    <t>2 Sem (30 hrs.)</t>
  </si>
  <si>
    <t>Per hour</t>
  </si>
  <si>
    <t>Non-Resident Undergraduate, per credit hour</t>
  </si>
  <si>
    <t>Tuition</t>
  </si>
  <si>
    <t>Non-Resident Undergraduate, total</t>
  </si>
  <si>
    <t>GRADUATE</t>
  </si>
  <si>
    <t>Resident Graduate, per credit hour</t>
  </si>
  <si>
    <t>Resident Graduate, total</t>
  </si>
  <si>
    <t>2 Sem (24 hrs.)</t>
  </si>
  <si>
    <t>Non-Resident Graduate, per credit hour</t>
  </si>
  <si>
    <t>Non-Resident Graduate, total</t>
  </si>
  <si>
    <t>LAW</t>
  </si>
  <si>
    <t>Resident Law, per credit hour</t>
  </si>
  <si>
    <t>Resident Law, total</t>
  </si>
  <si>
    <t>Non-Resident Law, per credit hour</t>
  </si>
  <si>
    <t>Non-Resident Law, total</t>
  </si>
  <si>
    <t>MEDICAL</t>
  </si>
  <si>
    <t>Resident Medical, annually</t>
  </si>
  <si>
    <t>Resident Medical, total</t>
  </si>
  <si>
    <t>Annually</t>
  </si>
  <si>
    <t>Non-Resident Medical, annually</t>
  </si>
  <si>
    <t>Non-Resident Medical, total</t>
  </si>
  <si>
    <t>VETERINARY MEDICINE</t>
  </si>
  <si>
    <t>Resident Vet. Med., annually</t>
  </si>
  <si>
    <t>Resident Vet. Med., total</t>
  </si>
  <si>
    <t>Non-Resident Vet. Med., annually</t>
  </si>
  <si>
    <t>Non-Resident Vet. Med., total</t>
  </si>
  <si>
    <t>DENTISTRY</t>
  </si>
  <si>
    <t>Resident Dentistry, annually</t>
  </si>
  <si>
    <t>Resident Dentistry, total</t>
  </si>
  <si>
    <t>Non-Resident Dentistry, annually</t>
  </si>
  <si>
    <t>Non-Resident Dentistry, total</t>
  </si>
  <si>
    <t>Resident Undergraduate, Full-time student, two semesters (30 credit hours)</t>
  </si>
  <si>
    <t>30 Hours</t>
  </si>
  <si>
    <t>Per Hour</t>
  </si>
  <si>
    <t>Resident Graduate, Full-time student, two semesters (24 credit hours)</t>
  </si>
  <si>
    <t>24 Hours</t>
  </si>
  <si>
    <t>Resident Law, Full-time student, two semesters (24 credit hours)</t>
  </si>
  <si>
    <t>Florida Residents</t>
  </si>
  <si>
    <t>Graduate</t>
  </si>
  <si>
    <t>Law</t>
  </si>
  <si>
    <t>Medicine*</t>
  </si>
  <si>
    <t>Vet Med*</t>
  </si>
  <si>
    <t>Dentistry*</t>
  </si>
  <si>
    <t>Main Campus Local Fees</t>
  </si>
  <si>
    <t>Activity and Service Fees</t>
  </si>
  <si>
    <t>Per SCH</t>
  </si>
  <si>
    <t>Block</t>
  </si>
  <si>
    <t>Athletic Fees</t>
  </si>
  <si>
    <t>Health Fees</t>
  </si>
  <si>
    <t>Campus Access/Transportation Fees</t>
  </si>
  <si>
    <t>Medical Students Block Annual Fees</t>
  </si>
  <si>
    <t>Admissions Deposit</t>
  </si>
  <si>
    <t>Marshall Center Fee</t>
  </si>
  <si>
    <t>Tuition &amp; Out-of-State Fee</t>
  </si>
  <si>
    <t>Undergrad</t>
  </si>
  <si>
    <t>Physical Therapy*</t>
  </si>
  <si>
    <t>Per SCH- Changing NCAA Divisions**</t>
  </si>
  <si>
    <t>Total Per SCH</t>
  </si>
  <si>
    <t>Pharmacy Students Block Annual Fees</t>
  </si>
  <si>
    <t>Other Required Fees</t>
  </si>
  <si>
    <t>List Per SCH/Block fees as needed and attach explanation</t>
  </si>
  <si>
    <t>** Per SCH attributable to changing NCAA Divisions.  Per 1009.24(3) - Universities can charge up to an additional $2 per SCH if changing NCAA divisions.  These fees are not reimbursable under Bright Futures.</t>
  </si>
  <si>
    <t>% Increase over 2004-05</t>
  </si>
  <si>
    <t>Changing NCAA Athletic Divisions</t>
  </si>
  <si>
    <t>PHARMACY</t>
  </si>
  <si>
    <t>Resident Pharmacy, annually</t>
  </si>
  <si>
    <t>Resident Pharmacy, total</t>
  </si>
  <si>
    <t>PHYSICAL THERAPY</t>
  </si>
  <si>
    <t>Resident Physical Therapy, total</t>
  </si>
  <si>
    <t>Nurse Anesthetist</t>
  </si>
  <si>
    <t>Pharmacy*</t>
  </si>
  <si>
    <t>Master Public Health</t>
  </si>
  <si>
    <t>Resident Nurse Anesthetist, total</t>
  </si>
  <si>
    <t>Avg</t>
  </si>
  <si>
    <t>Weighted</t>
  </si>
  <si>
    <t>Resident Master Public Health, total</t>
  </si>
  <si>
    <t>Physical Therapy Students Block Annual Fees</t>
  </si>
  <si>
    <t>Main Campus Local Fees - Block Physical Therapy Students (Annual)</t>
  </si>
  <si>
    <t>Total</t>
  </si>
  <si>
    <t>Master Public Health*48 Hrs</t>
  </si>
  <si>
    <t>Masters in Public Health (48hrs) Students Block Annual Fees</t>
  </si>
  <si>
    <t>Student Affairs Facility Use Fee</t>
  </si>
  <si>
    <t>Campus Access/Trans</t>
  </si>
  <si>
    <t>Tuition Differential Fee for Undergrad</t>
  </si>
  <si>
    <t>Financial Aid Fees (Upto 5% of Tuition)</t>
  </si>
  <si>
    <t>Technology Fee (Upto 5% of Tuition)</t>
  </si>
  <si>
    <t>Undergrad. Base Tuition/SCH</t>
  </si>
  <si>
    <t>Graduate/SCH</t>
  </si>
  <si>
    <t>Law/SCH</t>
  </si>
  <si>
    <t>Per SCH for Law</t>
  </si>
  <si>
    <t>(Insert new rows for additional categories)</t>
  </si>
  <si>
    <t>Master Public Health*42 Hrs</t>
  </si>
  <si>
    <t>Master Public Health* 48 Hrs</t>
  </si>
  <si>
    <t>Master Public Health* 42 Hrs</t>
  </si>
  <si>
    <t>Masters in Public Health (42hrs) Students Block Annual Fees</t>
  </si>
  <si>
    <t>Tuition Differential/SCH</t>
  </si>
  <si>
    <t>Nurse Anesthetist*32</t>
  </si>
  <si>
    <t>(Medicine, Nurse Anesthetist, Veterinary Medicine, Pharmacy, Physical Therapy, Dentistry, and Master Public Health which are Annual Amounts)</t>
  </si>
  <si>
    <t>Technology Fee for Undergraduate</t>
  </si>
  <si>
    <t>Non-Resident Undergraduate, Full-time student, two semesters (30 credit hours)</t>
  </si>
  <si>
    <t>Non-Resident Graduate, Full-time student, two semesters (24 credit hours)</t>
  </si>
  <si>
    <t>Non-Resident Law, Full-time student, two semesters (24 credit hours)</t>
  </si>
  <si>
    <t>Non-Resident Pharmacy, total</t>
  </si>
  <si>
    <t>Non-Resident Pharmacy, annually</t>
  </si>
  <si>
    <t>Non-Resident Physical Therapy, total</t>
  </si>
  <si>
    <t>Non-Resident Nurse Anesthetist, annually</t>
  </si>
  <si>
    <t>Non-Resident Nurse Anesthetist, total</t>
  </si>
  <si>
    <t>Non-Resident Master Public Health, total</t>
  </si>
  <si>
    <t>Non-Resident Physical Therapy, annually</t>
  </si>
  <si>
    <t>Per SCH for Non-FL Graduate</t>
  </si>
  <si>
    <t>Per SCH for FL Graduate</t>
  </si>
  <si>
    <t>For New Students in Main Campus</t>
  </si>
  <si>
    <t>Technology Fee for Resident Graduate</t>
  </si>
  <si>
    <t>Technology Fee for Non-Resident Graduate</t>
  </si>
  <si>
    <t>Main Campus Local Fees - Block Med/Vet./Dentistry Students (annual)</t>
  </si>
  <si>
    <t>Resident Subtotal</t>
  </si>
  <si>
    <t>Non-Resident Subtotal</t>
  </si>
  <si>
    <t>Main Campus Local Fees - Block Pharmacy Students (annual)</t>
  </si>
  <si>
    <t>Main Campus Local Fees - Block Public Health (42hrs) Students (Annual)</t>
  </si>
  <si>
    <t>Block Annual for Resident</t>
  </si>
  <si>
    <t>Block Annual for Non-Resident</t>
  </si>
  <si>
    <t>Technology Fee for Law</t>
  </si>
  <si>
    <t>Technology Fee for Nurse Anesthetist (FL/Non-FL)</t>
  </si>
  <si>
    <t>Resident Med/Vet./Dentistry (annual)</t>
  </si>
  <si>
    <t>Non-Resident Med/Vet./Dentistry (annual)</t>
  </si>
  <si>
    <t>Technology Fees for Physical Therapy (FL/NonFL)</t>
  </si>
  <si>
    <t>Per SCH for Physical Therapy (FL/Non-FL)</t>
  </si>
  <si>
    <t>USF Marshall Center or FSU Student Affairs Facility Use Fee</t>
  </si>
  <si>
    <t>Per SCH for Undergraduate (FL/Non_FL)</t>
  </si>
  <si>
    <t>Insert Any New Fee Category Here (Per Credit Hour)</t>
  </si>
  <si>
    <t>UNF_Student Life &amp; Services</t>
  </si>
  <si>
    <t>Block Per Term</t>
  </si>
  <si>
    <t>Block Annual</t>
  </si>
  <si>
    <t xml:space="preserve">Block Annual </t>
  </si>
  <si>
    <t>Block Per Term for Medical (FL/NonFL)</t>
  </si>
  <si>
    <t>Tuition &amp; Fee for Medicine*</t>
  </si>
  <si>
    <t>Tuition &amp; Fee for Nurse Anesthetist*32</t>
  </si>
  <si>
    <t>Tuition &amp; Fee for Vet Med*</t>
  </si>
  <si>
    <t>Tuition &amp; Fee for Pharmacy*</t>
  </si>
  <si>
    <t>Tuition &amp; Fee for Physical Therapy*40</t>
  </si>
  <si>
    <t>Tuition &amp; Fee for Dentistry*</t>
  </si>
  <si>
    <t>Tuition &amp; Fee for Master Public Health* 48 Hrs</t>
  </si>
  <si>
    <t>Tuition &amp; Fee for Master Public Health* 42 Hrs</t>
  </si>
  <si>
    <t>"Base Tuition" + "Out-of-State Fee"</t>
  </si>
  <si>
    <t>Tuition &amp; Fee for Graduate</t>
  </si>
  <si>
    <t>Tuition &amp; Fee for Law</t>
  </si>
  <si>
    <t>Nonresident tuition and fee = Base Tuition + Out-of-State Fee.</t>
  </si>
  <si>
    <t xml:space="preserve">For resident undergraduate base tuition, the default value is the General Appropriations Act maximum. </t>
  </si>
  <si>
    <t>Financial aid fee for resident undergraduate calculates automatically at 5% rounding down in two decimal; change if needed.</t>
  </si>
  <si>
    <t>Design, Construction, Planning Graduate Programs/SCH</t>
  </si>
  <si>
    <t>Physician Assistants Program/SCH</t>
  </si>
  <si>
    <t>Design, Construction, Planning Graduate Programs</t>
  </si>
  <si>
    <t>Physician Assistants Program</t>
  </si>
  <si>
    <t>Tuition &amp; Fee for Design, Construction, Planning Graduate Programs</t>
  </si>
  <si>
    <t>Tuition &amp; Fee Physician Assistants Program</t>
  </si>
  <si>
    <t>Per SCH for Design, Construction, Planning Graduate Programs (FL/Non_FL)</t>
  </si>
  <si>
    <t>Per SCH for Physician Assistants Program (FL/Non_FL)</t>
  </si>
  <si>
    <t>Tuition &amp; Fee for Sign Interpreter Training (DL/SCH)</t>
  </si>
  <si>
    <t>Sign Interpreter Training (DL/SCH)</t>
  </si>
  <si>
    <t>Green Fee</t>
  </si>
  <si>
    <t>Other (USF Marshall Center Fee - $1.5, FSU Student Affairs Facility Use Fee - $2, UNF Student Life and Services Fee - $5.16.</t>
  </si>
  <si>
    <t>Ann. Tech. Fees FL/NFL Physical Therapy</t>
  </si>
  <si>
    <t>Ann. Tech. Fees FL/NFL Pharmacy</t>
  </si>
  <si>
    <t>Ann. Physical Therapy (FL/NonFL)</t>
  </si>
  <si>
    <t>Ann. Med,Vet,Dentistry FL/NonFL</t>
  </si>
  <si>
    <t>Ann. Tech. Fee -FL/NFL Med/Vet/Dentistry</t>
  </si>
  <si>
    <t>Vet Med (Ann. 40 hrs)</t>
  </si>
  <si>
    <t>Medicine (Ann. 40-UF, FSU, USF, FAU &amp; 50 hrs-FIU)</t>
  </si>
  <si>
    <t>Pharmacy (Ann. 36-UF,  hrs)</t>
  </si>
  <si>
    <t>Master Public Health* (21 Hrs)</t>
  </si>
  <si>
    <t>Medicine* (40-UF, FSU, USF, FAU &amp; 50 hrs-FIU)</t>
  </si>
  <si>
    <t>Nurse Anesthetist* (32hrs-UNF)</t>
  </si>
  <si>
    <t>Vet Med* (40hrs)</t>
  </si>
  <si>
    <t>Pharmacy* (36-UF &amp; 32-USF)</t>
  </si>
  <si>
    <t>Physical Therapy* (39-UF, 32-USF, 40-UCF)</t>
  </si>
  <si>
    <t>Dentistry* (40-UF)</t>
  </si>
  <si>
    <t>Master Public Health* (24 Hrs)</t>
  </si>
  <si>
    <t>*Annual - Two term in an academic year.</t>
  </si>
  <si>
    <t>Resident Medical, Full-time student</t>
  </si>
  <si>
    <t>Non-Resident Medical, Full-time student</t>
  </si>
  <si>
    <t>Resident Vet. Med., Full-time student</t>
  </si>
  <si>
    <t>Non-Resident Vet. Med., Full-time student</t>
  </si>
  <si>
    <t>Resident Dentistry, Full-time student</t>
  </si>
  <si>
    <t>Non-Resident Dentistry, Full-time student</t>
  </si>
  <si>
    <t>Resident Pharmacy, Full-time student</t>
  </si>
  <si>
    <t>Non-Resident Pharmacy, Full-time student</t>
  </si>
  <si>
    <t>Resident Physical Therapy, Full-time student</t>
  </si>
  <si>
    <t>Non-Resident Physical Therapy, Full-time student</t>
  </si>
  <si>
    <t>Resident Master Public Health</t>
  </si>
  <si>
    <t>Non-Resident Master Public Health</t>
  </si>
  <si>
    <t>Resident Nurse Anesthetist, Full-time student</t>
  </si>
  <si>
    <t>Non-Resident Nurse Anesthetist, Full-time student</t>
  </si>
  <si>
    <t>Resident Physical Therapy, annually</t>
  </si>
  <si>
    <t>Resident Master Public Health, annually</t>
  </si>
  <si>
    <t>Non-Resident Master Public Health, annually</t>
  </si>
  <si>
    <t>Resident Nurse Anesthetist, annually</t>
  </si>
  <si>
    <t>Note 1:  Per SCH attributable to changing NCAA Divisions.  Per 1009.24(3) - Universities can charge up to an additional $2 per SCH if changing NCAA divisions.  These fees are not reimbursable under Bright Futures.</t>
  </si>
  <si>
    <t>Ann. PharmD (FL/NonFL)</t>
  </si>
  <si>
    <t>Note 2:  Students for PharmD (FAMU) and Doctoral of Physical Therapy (FAMU, FGCU, FIU, and UNF) are charged regular graduate tuition and fees.</t>
  </si>
  <si>
    <t>USF-T</t>
  </si>
  <si>
    <t>Per SCH forNurse Anesthetist*32 for FL/Non-FL</t>
  </si>
  <si>
    <t>Tuition Differential Fee</t>
  </si>
  <si>
    <t>USF Marshall Center or FSU Student Affairs Facility Use</t>
  </si>
  <si>
    <t>AVG</t>
  </si>
  <si>
    <t>The Capital Improvement Trust Fund (CITF) fee, per credit hour (combines formerly Building fee + CITF fee)</t>
  </si>
  <si>
    <t>USF-SP</t>
  </si>
  <si>
    <t>USF-SM</t>
  </si>
  <si>
    <t>Note 3:  USF-T (USF-Tampa), USF-SP (USF-St. Petersburg), USF-SM (USF-Sarasota-Manatee)</t>
  </si>
  <si>
    <t>Note 1:  Students for PharmD (FAMU) and Doctoral of Physical Therapy (FAMU, FGCU, FIU, and UNF) are charged regular graduate tuition and fees.</t>
  </si>
  <si>
    <t>Note 2:  USF-T (USF-Tampa), USF-SP (USF-St. Petersburg), USF-SM (USF-Sarasota-Manatee)</t>
  </si>
  <si>
    <t>The Capital Improvement Trust Fund Fee</t>
  </si>
  <si>
    <t>Tuition Waiver</t>
  </si>
  <si>
    <t>Florida Interactive Entertainment Academy*30 Hrs</t>
  </si>
  <si>
    <t>Per SCH for FIEA (FL/Non-FL)</t>
  </si>
  <si>
    <t>Law/SCH (Tax LLM Programs)</t>
  </si>
  <si>
    <t>Law (Tax LLM Programs)</t>
  </si>
  <si>
    <t>Tuition &amp; Fee for Law (Tax LLM Programs)</t>
  </si>
  <si>
    <t>Per SCH for Law (Tax LLM Programs)</t>
  </si>
  <si>
    <t>Nursing Practicum*32</t>
  </si>
  <si>
    <t>Athletic Training Education*32</t>
  </si>
  <si>
    <t>Speech Language Pathology*32</t>
  </si>
  <si>
    <t>Occupational Therapy*32</t>
  </si>
  <si>
    <t>Per SCH for Nursing Practicum (FL/Non-FL)</t>
  </si>
  <si>
    <t>Per SCH for Athletic Training Education (FL/Non-FL)</t>
  </si>
  <si>
    <t>Per SCH for Speech Language Pathology (FL/Non-FL)</t>
  </si>
  <si>
    <t>Per SCH for Occupational Therapy (FL/Non-FL)</t>
  </si>
  <si>
    <t>Other (USF Marshall Center Fee - $1.5, FSU Student Affairs Facility Use Fee - $2, UNF Student Life and Services Fee - $5.25.</t>
  </si>
  <si>
    <t>Other (USF Marshall Center Fee - $1.5, FSU Student Affairs Facility Use Fee - $2, UNF Student Life and Services Fee - $5.25</t>
  </si>
  <si>
    <t>Cost of Attendance</t>
  </si>
  <si>
    <t>Tuition &amp; Fees</t>
  </si>
  <si>
    <t>Books &amp; Supplies</t>
  </si>
  <si>
    <t>Room &amp; Board</t>
  </si>
  <si>
    <t>Transportation</t>
  </si>
  <si>
    <t>Other Expenses</t>
  </si>
  <si>
    <t>On-Campus</t>
  </si>
  <si>
    <t>At Home</t>
  </si>
  <si>
    <t>FPU</t>
  </si>
  <si>
    <t>UF Online</t>
  </si>
  <si>
    <t>Public Colleges and Universities of Florida, Tuition and Required Fees, 2014-15</t>
  </si>
  <si>
    <r>
      <t>Non-resident Tuition &amp; Fee ( =</t>
    </r>
    <r>
      <rPr>
        <b/>
        <u/>
        <sz val="11"/>
        <color indexed="10"/>
        <rFont val="Arial"/>
        <family val="2"/>
      </rPr>
      <t>" Base Tuition"  + "Out-of-State Fee"</t>
    </r>
    <r>
      <rPr>
        <b/>
        <u/>
        <sz val="11"/>
        <rFont val="Arial"/>
        <family val="2"/>
      </rPr>
      <t>)</t>
    </r>
  </si>
  <si>
    <t>Note: Grad Resident tuition and financial aid fee as well as Health fee and Athletic fee changed with consent of Rick Powell (UNF).  Changed to match regulation.</t>
  </si>
  <si>
    <t>Tuition and Fees Survey for New Students on Main Campus 2015-16</t>
  </si>
  <si>
    <t>(For Full-Time Undergraduate Florida Residents in the Fall and Spring of 2015-16)</t>
  </si>
  <si>
    <t>Technology Fees for Medical (FL/NonFL)</t>
  </si>
  <si>
    <t>Technology Fee for Medicine</t>
  </si>
  <si>
    <t>NURSE ANESTHETIST</t>
  </si>
  <si>
    <t>MASTER OF PUBLIC HEALTH</t>
  </si>
  <si>
    <t>The Capital Improvement Trust Fund (CITF) fee, per credit hour</t>
  </si>
  <si>
    <t>State University System of Florida, Tuition and Required Fees, 2015-16</t>
  </si>
  <si>
    <t>For New Students on Main Campus</t>
  </si>
  <si>
    <t>For New Undergraduates on Main Campus</t>
  </si>
  <si>
    <t xml:space="preserve">The Capital Improvement Trust Fund (CITF) fee, per credit hour </t>
  </si>
  <si>
    <t>For New Professional Students on Main Campus</t>
  </si>
  <si>
    <t>For New Graduate Students on Main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</si>
</sst>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%"/>
    <numFmt numFmtId="165" formatCode="&quot;$&quot;#,##0.000_);[Red]\(&quot;$&quot;#,##0.000\)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7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20"/>
      <color indexed="32"/>
      <name val="Arial"/>
      <family val="2"/>
    </font>
    <font>
      <b/>
      <sz val="18"/>
      <color indexed="3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u/>
      <sz val="11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7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33" fillId="0" borderId="0"/>
    <xf numFmtId="0" fontId="34" fillId="0" borderId="0"/>
    <xf numFmtId="0" fontId="4" fillId="0" borderId="0"/>
    <xf numFmtId="0" fontId="4" fillId="0" borderId="0"/>
    <xf numFmtId="0" fontId="4" fillId="23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33" fillId="23" borderId="7" applyNumberFormat="0" applyFont="0" applyAlignment="0" applyProtection="0"/>
    <xf numFmtId="9" fontId="33" fillId="0" borderId="0" applyFont="0" applyFill="0" applyBorder="0" applyAlignment="0" applyProtection="0"/>
    <xf numFmtId="0" fontId="4" fillId="0" borderId="0"/>
    <xf numFmtId="0" fontId="4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4" fillId="0" borderId="0"/>
    <xf numFmtId="0" fontId="35" fillId="23" borderId="7" applyNumberFormat="0" applyFont="0" applyAlignment="0" applyProtection="0"/>
    <xf numFmtId="9" fontId="35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23" borderId="7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23" borderId="7" applyNumberFormat="0" applyFont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301">
    <xf numFmtId="0" fontId="0" fillId="0" borderId="0" xfId="0"/>
    <xf numFmtId="0" fontId="3" fillId="0" borderId="0" xfId="62"/>
    <xf numFmtId="0" fontId="39" fillId="0" borderId="39" xfId="62" applyFont="1" applyBorder="1"/>
    <xf numFmtId="0" fontId="3" fillId="0" borderId="41" xfId="62" applyBorder="1"/>
    <xf numFmtId="0" fontId="3" fillId="0" borderId="42" xfId="62" applyBorder="1"/>
    <xf numFmtId="0" fontId="3" fillId="0" borderId="0" xfId="62" applyBorder="1"/>
    <xf numFmtId="0" fontId="3" fillId="0" borderId="43" xfId="62" applyBorder="1"/>
    <xf numFmtId="0" fontId="39" fillId="0" borderId="13" xfId="62" applyFont="1" applyBorder="1" applyAlignment="1">
      <alignment horizontal="center" vertical="center"/>
    </xf>
    <xf numFmtId="0" fontId="39" fillId="0" borderId="14" xfId="62" applyFont="1" applyBorder="1" applyAlignment="1">
      <alignment horizontal="center" vertical="center"/>
    </xf>
    <xf numFmtId="0" fontId="39" fillId="0" borderId="12" xfId="62" applyFont="1" applyBorder="1" applyAlignment="1">
      <alignment horizontal="left" vertical="center"/>
    </xf>
    <xf numFmtId="44" fontId="3" fillId="0" borderId="13" xfId="62" applyNumberFormat="1" applyBorder="1"/>
    <xf numFmtId="44" fontId="3" fillId="0" borderId="14" xfId="62" applyNumberFormat="1" applyBorder="1"/>
    <xf numFmtId="0" fontId="39" fillId="0" borderId="15" xfId="62" applyFont="1" applyBorder="1" applyAlignment="1">
      <alignment horizontal="left" vertical="center"/>
    </xf>
    <xf numFmtId="44" fontId="3" fillId="0" borderId="16" xfId="62" applyNumberFormat="1" applyBorder="1"/>
    <xf numFmtId="44" fontId="3" fillId="0" borderId="17" xfId="62" applyNumberFormat="1" applyBorder="1"/>
    <xf numFmtId="44" fontId="3" fillId="0" borderId="0" xfId="62" applyNumberFormat="1"/>
    <xf numFmtId="0" fontId="13" fillId="0" borderId="0" xfId="43" applyFont="1"/>
    <xf numFmtId="0" fontId="4" fillId="0" borderId="0" xfId="0" applyFont="1"/>
    <xf numFmtId="164" fontId="4" fillId="0" borderId="0" xfId="0" applyNumberFormat="1" applyFont="1"/>
    <xf numFmtId="167" fontId="4" fillId="0" borderId="0" xfId="29" applyNumberFormat="1" applyFont="1" applyAlignment="1">
      <alignment horizontal="centerContinuous"/>
    </xf>
    <xf numFmtId="167" fontId="4" fillId="0" borderId="0" xfId="29" applyNumberFormat="1" applyFont="1"/>
    <xf numFmtId="168" fontId="4" fillId="0" borderId="0" xfId="0" applyNumberFormat="1" applyFont="1"/>
    <xf numFmtId="8" fontId="45" fillId="0" borderId="0" xfId="0" applyNumberFormat="1" applyFont="1" applyAlignment="1">
      <alignment horizontal="centerContinuous"/>
    </xf>
    <xf numFmtId="8" fontId="34" fillId="0" borderId="0" xfId="0" applyNumberFormat="1" applyFont="1" applyFill="1" applyAlignment="1">
      <alignment horizontal="left"/>
    </xf>
    <xf numFmtId="8" fontId="12" fillId="0" borderId="0" xfId="0" applyNumberFormat="1" applyFont="1" applyFill="1" applyAlignment="1">
      <alignment horizontal="left"/>
    </xf>
    <xf numFmtId="8" fontId="4" fillId="0" borderId="0" xfId="0" applyNumberFormat="1" applyFont="1" applyAlignment="1">
      <alignment horizontal="centerContinuous"/>
    </xf>
    <xf numFmtId="8" fontId="36" fillId="0" borderId="0" xfId="0" applyNumberFormat="1" applyFont="1" applyAlignment="1">
      <alignment horizontal="centerContinuous"/>
    </xf>
    <xf numFmtId="168" fontId="4" fillId="0" borderId="0" xfId="0" applyNumberFormat="1" applyFont="1" applyAlignment="1">
      <alignment horizontal="centerContinuous"/>
    </xf>
    <xf numFmtId="8" fontId="45" fillId="0" borderId="0" xfId="0" applyNumberFormat="1" applyFont="1" applyAlignment="1">
      <alignment horizontal="center"/>
    </xf>
    <xf numFmtId="8" fontId="12" fillId="0" borderId="0" xfId="0" applyNumberFormat="1" applyFont="1" applyFill="1" applyAlignment="1">
      <alignment horizontal="centerContinuous"/>
    </xf>
    <xf numFmtId="0" fontId="5" fillId="0" borderId="0" xfId="43" applyFont="1" applyAlignment="1">
      <alignment horizontal="center"/>
    </xf>
    <xf numFmtId="0" fontId="6" fillId="0" borderId="0" xfId="43" applyFont="1"/>
    <xf numFmtId="0" fontId="4" fillId="0" borderId="0" xfId="43" applyFont="1" applyAlignment="1">
      <alignment horizontal="right"/>
    </xf>
    <xf numFmtId="0" fontId="4" fillId="0" borderId="0" xfId="43" applyFont="1"/>
    <xf numFmtId="0" fontId="7" fillId="0" borderId="0" xfId="43" applyFont="1" applyAlignment="1">
      <alignment horizontal="centerContinuous"/>
    </xf>
    <xf numFmtId="0" fontId="8" fillId="0" borderId="0" xfId="43" applyFont="1" applyAlignment="1">
      <alignment horizontal="right"/>
    </xf>
    <xf numFmtId="0" fontId="9" fillId="0" borderId="0" xfId="43" applyFont="1" applyAlignment="1">
      <alignment horizontal="centerContinuous"/>
    </xf>
    <xf numFmtId="8" fontId="12" fillId="0" borderId="0" xfId="0" applyNumberFormat="1" applyFont="1" applyAlignment="1">
      <alignment horizontal="centerContinuous"/>
    </xf>
    <xf numFmtId="8" fontId="5" fillId="0" borderId="0" xfId="0" applyNumberFormat="1" applyFont="1" applyAlignment="1">
      <alignment horizontal="centerContinuous"/>
    </xf>
    <xf numFmtId="8" fontId="5" fillId="0" borderId="0" xfId="0" applyNumberFormat="1" applyFont="1"/>
    <xf numFmtId="8" fontId="5" fillId="0" borderId="0" xfId="0" applyNumberFormat="1" applyFont="1" applyAlignment="1">
      <alignment horizontal="center"/>
    </xf>
    <xf numFmtId="8" fontId="6" fillId="0" borderId="0" xfId="0" applyNumberFormat="1" applyFont="1"/>
    <xf numFmtId="0" fontId="4" fillId="0" borderId="0" xfId="43" applyFont="1" applyBorder="1" applyAlignment="1">
      <alignment horizontal="right"/>
    </xf>
    <xf numFmtId="8" fontId="5" fillId="0" borderId="0" xfId="0" applyNumberFormat="1" applyFont="1" applyAlignment="1">
      <alignment wrapText="1"/>
    </xf>
    <xf numFmtId="8" fontId="6" fillId="0" borderId="0" xfId="0" applyNumberFormat="1" applyFont="1" applyBorder="1" applyProtection="1">
      <protection locked="0"/>
    </xf>
    <xf numFmtId="8" fontId="13" fillId="0" borderId="0" xfId="0" applyNumberFormat="1" applyFont="1"/>
    <xf numFmtId="0" fontId="14" fillId="0" borderId="0" xfId="43" applyFont="1"/>
    <xf numFmtId="164" fontId="14" fillId="0" borderId="0" xfId="43" applyNumberFormat="1" applyFont="1"/>
    <xf numFmtId="0" fontId="15" fillId="0" borderId="0" xfId="43" applyFont="1" applyAlignment="1">
      <alignment horizontal="right"/>
    </xf>
    <xf numFmtId="0" fontId="5" fillId="0" borderId="0" xfId="43" applyFont="1" applyAlignment="1">
      <alignment horizontal="right"/>
    </xf>
    <xf numFmtId="167" fontId="5" fillId="0" borderId="0" xfId="29" applyNumberFormat="1" applyFont="1" applyAlignment="1">
      <alignment horizontal="center"/>
    </xf>
    <xf numFmtId="0" fontId="4" fillId="0" borderId="0" xfId="43" applyFont="1" applyAlignment="1">
      <alignment horizontal="right" wrapText="1"/>
    </xf>
    <xf numFmtId="0" fontId="4" fillId="0" borderId="0" xfId="43" applyFont="1" applyBorder="1" applyAlignment="1">
      <alignment horizontal="center"/>
    </xf>
    <xf numFmtId="8" fontId="36" fillId="24" borderId="21" xfId="0" applyNumberFormat="1" applyFont="1" applyFill="1" applyBorder="1" applyProtection="1">
      <protection locked="0"/>
    </xf>
    <xf numFmtId="8" fontId="36" fillId="0" borderId="0" xfId="0" applyNumberFormat="1" applyFont="1" applyProtection="1">
      <protection locked="0"/>
    </xf>
    <xf numFmtId="0" fontId="4" fillId="0" borderId="0" xfId="43" applyFont="1" applyAlignment="1">
      <alignment horizontal="left"/>
    </xf>
    <xf numFmtId="0" fontId="4" fillId="0" borderId="0" xfId="43" applyFont="1" applyBorder="1" applyAlignment="1">
      <alignment horizontal="left"/>
    </xf>
    <xf numFmtId="0" fontId="6" fillId="0" borderId="0" xfId="43" applyFont="1" applyAlignment="1">
      <alignment horizontal="right"/>
    </xf>
    <xf numFmtId="0" fontId="6" fillId="0" borderId="0" xfId="43" applyFont="1" applyAlignment="1">
      <alignment horizontal="right" vertical="top"/>
    </xf>
    <xf numFmtId="8" fontId="36" fillId="24" borderId="48" xfId="0" applyNumberFormat="1" applyFont="1" applyFill="1" applyBorder="1" applyProtection="1">
      <protection locked="0"/>
    </xf>
    <xf numFmtId="8" fontId="36" fillId="24" borderId="10" xfId="0" applyNumberFormat="1" applyFont="1" applyFill="1" applyBorder="1" applyProtection="1">
      <protection locked="0"/>
    </xf>
    <xf numFmtId="168" fontId="36" fillId="24" borderId="21" xfId="0" applyNumberFormat="1" applyFont="1" applyFill="1" applyBorder="1" applyProtection="1">
      <protection locked="0"/>
    </xf>
    <xf numFmtId="168" fontId="36" fillId="24" borderId="22" xfId="0" applyNumberFormat="1" applyFont="1" applyFill="1" applyBorder="1" applyProtection="1">
      <protection locked="0"/>
    </xf>
    <xf numFmtId="168" fontId="36" fillId="24" borderId="29" xfId="0" applyNumberFormat="1" applyFont="1" applyFill="1" applyBorder="1" applyProtection="1">
      <protection locked="0"/>
    </xf>
    <xf numFmtId="0" fontId="41" fillId="0" borderId="0" xfId="42" applyFont="1" applyAlignment="1">
      <alignment horizontal="centerContinuous"/>
    </xf>
    <xf numFmtId="0" fontId="42" fillId="0" borderId="0" xfId="42" applyFont="1" applyAlignment="1">
      <alignment horizontal="centerContinuous"/>
    </xf>
    <xf numFmtId="0" fontId="4" fillId="0" borderId="0" xfId="43" applyFont="1" applyAlignment="1">
      <alignment horizontal="centerContinuous"/>
    </xf>
    <xf numFmtId="8" fontId="4" fillId="0" borderId="0" xfId="43" applyNumberFormat="1" applyFont="1"/>
    <xf numFmtId="44" fontId="4" fillId="0" borderId="0" xfId="29" applyFont="1"/>
    <xf numFmtId="8" fontId="4" fillId="0" borderId="0" xfId="43" applyNumberFormat="1" applyFont="1" applyBorder="1"/>
    <xf numFmtId="8" fontId="4" fillId="0" borderId="10" xfId="43" applyNumberFormat="1" applyFont="1" applyBorder="1"/>
    <xf numFmtId="8" fontId="4" fillId="0" borderId="0" xfId="43" applyNumberFormat="1" applyFont="1" applyBorder="1" applyAlignment="1">
      <alignment horizontal="left" vertical="top"/>
    </xf>
    <xf numFmtId="0" fontId="4" fillId="0" borderId="0" xfId="43" applyFont="1" applyAlignment="1"/>
    <xf numFmtId="8" fontId="4" fillId="0" borderId="0" xfId="0" applyNumberFormat="1" applyFont="1" applyBorder="1" applyProtection="1">
      <protection locked="0"/>
    </xf>
    <xf numFmtId="8" fontId="4" fillId="0" borderId="0" xfId="0" applyNumberFormat="1" applyFont="1"/>
    <xf numFmtId="8" fontId="4" fillId="0" borderId="0" xfId="0" applyNumberFormat="1" applyFont="1" applyBorder="1"/>
    <xf numFmtId="8" fontId="4" fillId="0" borderId="0" xfId="43" applyNumberFormat="1" applyFont="1" applyAlignment="1">
      <alignment horizontal="centerContinuous"/>
    </xf>
    <xf numFmtId="8" fontId="4" fillId="0" borderId="0" xfId="0" applyNumberFormat="1" applyFont="1" applyAlignment="1">
      <alignment horizontal="right"/>
    </xf>
    <xf numFmtId="10" fontId="4" fillId="0" borderId="0" xfId="46" applyNumberFormat="1" applyFont="1"/>
    <xf numFmtId="168" fontId="5" fillId="0" borderId="0" xfId="0" applyNumberFormat="1" applyFont="1" applyAlignment="1">
      <alignment horizontal="center"/>
    </xf>
    <xf numFmtId="8" fontId="4" fillId="0" borderId="18" xfId="0" applyNumberFormat="1" applyFont="1" applyFill="1" applyBorder="1" applyProtection="1"/>
    <xf numFmtId="8" fontId="4" fillId="0" borderId="18" xfId="0" applyNumberFormat="1" applyFont="1" applyFill="1" applyBorder="1" applyProtection="1">
      <protection locked="0"/>
    </xf>
    <xf numFmtId="8" fontId="4" fillId="26" borderId="18" xfId="59" applyNumberFormat="1" applyFont="1" applyFill="1" applyBorder="1" applyProtection="1">
      <protection locked="0"/>
    </xf>
    <xf numFmtId="8" fontId="4" fillId="0" borderId="44" xfId="0" applyNumberFormat="1" applyFont="1" applyFill="1" applyBorder="1" applyProtection="1">
      <protection locked="0"/>
    </xf>
    <xf numFmtId="168" fontId="4" fillId="0" borderId="19" xfId="0" applyNumberFormat="1" applyFont="1" applyBorder="1"/>
    <xf numFmtId="8" fontId="4" fillId="27" borderId="33" xfId="0" applyNumberFormat="1" applyFont="1" applyFill="1" applyBorder="1" applyProtection="1"/>
    <xf numFmtId="8" fontId="4" fillId="27" borderId="31" xfId="0" applyNumberFormat="1" applyFont="1" applyFill="1" applyBorder="1" applyProtection="1"/>
    <xf numFmtId="8" fontId="4" fillId="26" borderId="31" xfId="0" applyNumberFormat="1" applyFont="1" applyFill="1" applyBorder="1" applyProtection="1">
      <protection locked="0"/>
    </xf>
    <xf numFmtId="8" fontId="4" fillId="27" borderId="31" xfId="0" applyNumberFormat="1" applyFont="1" applyFill="1" applyBorder="1" applyProtection="1">
      <protection locked="0"/>
    </xf>
    <xf numFmtId="8" fontId="4" fillId="27" borderId="31" xfId="59" applyNumberFormat="1" applyFont="1" applyFill="1" applyBorder="1" applyProtection="1">
      <protection locked="0"/>
    </xf>
    <xf numFmtId="8" fontId="4" fillId="27" borderId="34" xfId="0" applyNumberFormat="1" applyFont="1" applyFill="1" applyBorder="1" applyProtection="1">
      <protection locked="0"/>
    </xf>
    <xf numFmtId="168" fontId="4" fillId="28" borderId="14" xfId="0" applyNumberFormat="1" applyFont="1" applyFill="1" applyBorder="1"/>
    <xf numFmtId="8" fontId="4" fillId="0" borderId="12" xfId="0" applyNumberFormat="1" applyFont="1" applyFill="1" applyBorder="1" applyProtection="1">
      <protection locked="0"/>
    </xf>
    <xf numFmtId="8" fontId="4" fillId="0" borderId="33" xfId="0" applyNumberFormat="1" applyFont="1" applyFill="1" applyBorder="1" applyProtection="1">
      <protection locked="0"/>
    </xf>
    <xf numFmtId="8" fontId="4" fillId="0" borderId="31" xfId="0" applyNumberFormat="1" applyFont="1" applyFill="1" applyBorder="1" applyProtection="1">
      <protection locked="0"/>
    </xf>
    <xf numFmtId="8" fontId="4" fillId="0" borderId="31" xfId="56" applyNumberFormat="1" applyFont="1" applyFill="1" applyBorder="1" applyProtection="1">
      <protection locked="0"/>
    </xf>
    <xf numFmtId="8" fontId="4" fillId="26" borderId="31" xfId="59" applyNumberFormat="1" applyFont="1" applyFill="1" applyBorder="1" applyProtection="1">
      <protection locked="0"/>
    </xf>
    <xf numFmtId="8" fontId="4" fillId="0" borderId="34" xfId="0" applyNumberFormat="1" applyFont="1" applyFill="1" applyBorder="1" applyProtection="1">
      <protection locked="0"/>
    </xf>
    <xf numFmtId="8" fontId="4" fillId="25" borderId="12" xfId="0" applyNumberFormat="1" applyFont="1" applyFill="1" applyBorder="1" applyProtection="1">
      <protection locked="0"/>
    </xf>
    <xf numFmtId="8" fontId="4" fillId="25" borderId="13" xfId="56" applyNumberFormat="1" applyFont="1" applyFill="1" applyBorder="1" applyProtection="1">
      <protection locked="0"/>
    </xf>
    <xf numFmtId="8" fontId="4" fillId="25" borderId="13" xfId="55" applyNumberFormat="1" applyFont="1" applyFill="1" applyBorder="1" applyProtection="1">
      <protection locked="0"/>
    </xf>
    <xf numFmtId="8" fontId="4" fillId="25" borderId="13" xfId="0" applyNumberFormat="1" applyFont="1" applyFill="1" applyBorder="1" applyProtection="1">
      <protection locked="0"/>
    </xf>
    <xf numFmtId="8" fontId="4" fillId="0" borderId="13" xfId="59" applyNumberFormat="1" applyFont="1" applyFill="1" applyBorder="1" applyProtection="1">
      <protection locked="0"/>
    </xf>
    <xf numFmtId="8" fontId="36" fillId="24" borderId="45" xfId="0" applyNumberFormat="1" applyFont="1" applyFill="1" applyBorder="1"/>
    <xf numFmtId="168" fontId="4" fillId="0" borderId="14" xfId="0" applyNumberFormat="1" applyFont="1" applyBorder="1"/>
    <xf numFmtId="8" fontId="4" fillId="27" borderId="13" xfId="56" applyNumberFormat="1" applyFont="1" applyFill="1" applyBorder="1" applyProtection="1">
      <protection locked="0"/>
    </xf>
    <xf numFmtId="8" fontId="4" fillId="27" borderId="13" xfId="55" applyNumberFormat="1" applyFont="1" applyFill="1" applyBorder="1" applyProtection="1">
      <protection locked="0"/>
    </xf>
    <xf numFmtId="8" fontId="4" fillId="27" borderId="13" xfId="0" applyNumberFormat="1" applyFont="1" applyFill="1" applyBorder="1" applyProtection="1">
      <protection locked="0"/>
    </xf>
    <xf numFmtId="168" fontId="36" fillId="24" borderId="14" xfId="0" applyNumberFormat="1" applyFont="1" applyFill="1" applyBorder="1"/>
    <xf numFmtId="8" fontId="4" fillId="24" borderId="13" xfId="0" applyNumberFormat="1" applyFont="1" applyFill="1" applyBorder="1"/>
    <xf numFmtId="8" fontId="4" fillId="24" borderId="13" xfId="56" applyNumberFormat="1" applyFont="1" applyFill="1" applyBorder="1"/>
    <xf numFmtId="8" fontId="4" fillId="24" borderId="12" xfId="0" applyNumberFormat="1" applyFont="1" applyFill="1" applyBorder="1"/>
    <xf numFmtId="8" fontId="4" fillId="24" borderId="37" xfId="0" applyNumberFormat="1" applyFont="1" applyFill="1" applyBorder="1"/>
    <xf numFmtId="8" fontId="4" fillId="26" borderId="13" xfId="0" applyNumberFormat="1" applyFont="1" applyFill="1" applyBorder="1"/>
    <xf numFmtId="8" fontId="4" fillId="24" borderId="24" xfId="0" applyNumberFormat="1" applyFont="1" applyFill="1" applyBorder="1"/>
    <xf numFmtId="8" fontId="4" fillId="24" borderId="24" xfId="56" applyNumberFormat="1" applyFont="1" applyFill="1" applyBorder="1"/>
    <xf numFmtId="8" fontId="36" fillId="24" borderId="46" xfId="0" applyNumberFormat="1" applyFont="1" applyFill="1" applyBorder="1"/>
    <xf numFmtId="168" fontId="36" fillId="24" borderId="25" xfId="0" applyNumberFormat="1" applyFont="1" applyFill="1" applyBorder="1"/>
    <xf numFmtId="8" fontId="4" fillId="0" borderId="13" xfId="0" applyNumberFormat="1" applyFont="1" applyFill="1" applyBorder="1" applyProtection="1">
      <protection locked="0"/>
    </xf>
    <xf numFmtId="8" fontId="4" fillId="27" borderId="13" xfId="59" applyNumberFormat="1" applyFont="1" applyFill="1" applyBorder="1" applyProtection="1">
      <protection locked="0"/>
    </xf>
    <xf numFmtId="8" fontId="5" fillId="0" borderId="0" xfId="40" applyNumberFormat="1" applyFont="1"/>
    <xf numFmtId="8" fontId="4" fillId="25" borderId="12" xfId="56" applyNumberFormat="1" applyFont="1" applyFill="1" applyBorder="1" applyProtection="1">
      <protection locked="0"/>
    </xf>
    <xf numFmtId="8" fontId="4" fillId="25" borderId="23" xfId="0" applyNumberFormat="1" applyFont="1" applyFill="1" applyBorder="1" applyProtection="1">
      <protection locked="0"/>
    </xf>
    <xf numFmtId="8" fontId="4" fillId="24" borderId="35" xfId="0" applyNumberFormat="1" applyFont="1" applyFill="1" applyBorder="1"/>
    <xf numFmtId="8" fontId="36" fillId="24" borderId="47" xfId="0" applyNumberFormat="1" applyFont="1" applyFill="1" applyBorder="1"/>
    <xf numFmtId="168" fontId="36" fillId="24" borderId="36" xfId="0" applyNumberFormat="1" applyFont="1" applyFill="1" applyBorder="1"/>
    <xf numFmtId="8" fontId="5" fillId="0" borderId="0" xfId="0" applyNumberFormat="1" applyFont="1" applyFill="1"/>
    <xf numFmtId="8" fontId="4" fillId="28" borderId="13" xfId="0" applyNumberFormat="1" applyFont="1" applyFill="1" applyBorder="1"/>
    <xf numFmtId="8" fontId="5" fillId="26" borderId="0" xfId="0" applyNumberFormat="1" applyFont="1" applyFill="1"/>
    <xf numFmtId="8" fontId="4" fillId="27" borderId="13" xfId="0" applyNumberFormat="1" applyFont="1" applyFill="1" applyBorder="1"/>
    <xf numFmtId="8" fontId="4" fillId="25" borderId="0" xfId="56" applyNumberFormat="1" applyFont="1" applyFill="1" applyBorder="1" applyProtection="1">
      <protection locked="0"/>
    </xf>
    <xf numFmtId="8" fontId="36" fillId="25" borderId="0" xfId="56" applyNumberFormat="1" applyFont="1" applyFill="1" applyBorder="1" applyProtection="1">
      <protection locked="0"/>
    </xf>
    <xf numFmtId="165" fontId="4" fillId="0" borderId="0" xfId="0" applyNumberFormat="1" applyFont="1"/>
    <xf numFmtId="8" fontId="4" fillId="0" borderId="11" xfId="0" applyNumberFormat="1" applyFont="1" applyFill="1" applyBorder="1" applyProtection="1">
      <protection locked="0"/>
    </xf>
    <xf numFmtId="8" fontId="4" fillId="0" borderId="32" xfId="0" applyNumberFormat="1" applyFont="1" applyFill="1" applyBorder="1" applyProtection="1">
      <protection locked="0"/>
    </xf>
    <xf numFmtId="8" fontId="4" fillId="26" borderId="18" xfId="0" applyNumberFormat="1" applyFont="1" applyFill="1" applyBorder="1" applyProtection="1">
      <protection locked="0"/>
    </xf>
    <xf numFmtId="8" fontId="4" fillId="0" borderId="0" xfId="0" applyNumberFormat="1" applyFont="1" applyFill="1" applyBorder="1"/>
    <xf numFmtId="8" fontId="36" fillId="0" borderId="0" xfId="0" applyNumberFormat="1" applyFont="1" applyFill="1" applyBorder="1"/>
    <xf numFmtId="8" fontId="4" fillId="0" borderId="11" xfId="0" applyNumberFormat="1" applyFont="1" applyFill="1" applyBorder="1"/>
    <xf numFmtId="8" fontId="4" fillId="0" borderId="32" xfId="0" applyNumberFormat="1" applyFont="1" applyFill="1" applyBorder="1"/>
    <xf numFmtId="8" fontId="4" fillId="0" borderId="18" xfId="0" applyNumberFormat="1" applyFont="1" applyFill="1" applyBorder="1"/>
    <xf numFmtId="8" fontId="4" fillId="26" borderId="18" xfId="0" applyNumberFormat="1" applyFont="1" applyFill="1" applyBorder="1"/>
    <xf numFmtId="8" fontId="4" fillId="26" borderId="13" xfId="56" applyNumberFormat="1" applyFont="1" applyFill="1" applyBorder="1"/>
    <xf numFmtId="8" fontId="4" fillId="26" borderId="44" xfId="0" applyNumberFormat="1" applyFont="1" applyFill="1" applyBorder="1"/>
    <xf numFmtId="168" fontId="4" fillId="0" borderId="19" xfId="0" applyNumberFormat="1" applyFont="1" applyFill="1" applyBorder="1"/>
    <xf numFmtId="8" fontId="4" fillId="0" borderId="12" xfId="0" applyNumberFormat="1" applyFont="1" applyFill="1" applyBorder="1"/>
    <xf numFmtId="8" fontId="4" fillId="0" borderId="37" xfId="0" applyNumberFormat="1" applyFont="1" applyFill="1" applyBorder="1"/>
    <xf numFmtId="8" fontId="4" fillId="0" borderId="13" xfId="0" applyNumberFormat="1" applyFont="1" applyFill="1" applyBorder="1"/>
    <xf numFmtId="168" fontId="4" fillId="0" borderId="14" xfId="0" applyNumberFormat="1" applyFont="1" applyFill="1" applyBorder="1"/>
    <xf numFmtId="8" fontId="4" fillId="27" borderId="13" xfId="56" applyNumberFormat="1" applyFont="1" applyFill="1" applyBorder="1"/>
    <xf numFmtId="168" fontId="4" fillId="27" borderId="14" xfId="0" applyNumberFormat="1" applyFont="1" applyFill="1" applyBorder="1"/>
    <xf numFmtId="168" fontId="4" fillId="24" borderId="14" xfId="0" applyNumberFormat="1" applyFont="1" applyFill="1" applyBorder="1"/>
    <xf numFmtId="8" fontId="4" fillId="25" borderId="13" xfId="0" applyNumberFormat="1" applyFont="1" applyFill="1" applyBorder="1"/>
    <xf numFmtId="168" fontId="4" fillId="24" borderId="25" xfId="0" applyNumberFormat="1" applyFont="1" applyFill="1" applyBorder="1"/>
    <xf numFmtId="168" fontId="4" fillId="27" borderId="14" xfId="59" applyNumberFormat="1" applyFont="1" applyFill="1" applyBorder="1" applyProtection="1">
      <protection locked="0"/>
    </xf>
    <xf numFmtId="8" fontId="36" fillId="24" borderId="45" xfId="56" applyNumberFormat="1" applyFont="1" applyFill="1" applyBorder="1"/>
    <xf numFmtId="168" fontId="4" fillId="24" borderId="14" xfId="56" applyNumberFormat="1" applyFont="1" applyFill="1" applyBorder="1"/>
    <xf numFmtId="8" fontId="36" fillId="0" borderId="0" xfId="0" applyNumberFormat="1" applyFont="1" applyBorder="1"/>
    <xf numFmtId="8" fontId="47" fillId="0" borderId="0" xfId="0" applyNumberFormat="1" applyFont="1"/>
    <xf numFmtId="8" fontId="4" fillId="26" borderId="11" xfId="0" applyNumberFormat="1" applyFont="1" applyFill="1" applyBorder="1"/>
    <xf numFmtId="8" fontId="4" fillId="26" borderId="32" xfId="0" applyNumberFormat="1" applyFont="1" applyFill="1" applyBorder="1"/>
    <xf numFmtId="8" fontId="4" fillId="26" borderId="18" xfId="56" applyNumberFormat="1" applyFont="1" applyFill="1" applyBorder="1" applyProtection="1">
      <protection locked="0"/>
    </xf>
    <xf numFmtId="8" fontId="4" fillId="26" borderId="44" xfId="0" applyNumberFormat="1" applyFont="1" applyFill="1" applyBorder="1" applyProtection="1">
      <protection locked="0"/>
    </xf>
    <xf numFmtId="168" fontId="4" fillId="26" borderId="19" xfId="0" applyNumberFormat="1" applyFont="1" applyFill="1" applyBorder="1" applyProtection="1">
      <protection locked="0"/>
    </xf>
    <xf numFmtId="8" fontId="4" fillId="26" borderId="13" xfId="0" applyNumberFormat="1" applyFont="1" applyFill="1" applyBorder="1" applyProtection="1">
      <protection locked="0"/>
    </xf>
    <xf numFmtId="8" fontId="4" fillId="26" borderId="13" xfId="56" applyNumberFormat="1" applyFont="1" applyFill="1" applyBorder="1" applyProtection="1">
      <protection locked="0"/>
    </xf>
    <xf numFmtId="8" fontId="4" fillId="26" borderId="45" xfId="0" applyNumberFormat="1" applyFont="1" applyFill="1" applyBorder="1" applyProtection="1">
      <protection locked="0"/>
    </xf>
    <xf numFmtId="168" fontId="4" fillId="28" borderId="14" xfId="0" applyNumberFormat="1" applyFont="1" applyFill="1" applyBorder="1" applyProtection="1">
      <protection locked="0"/>
    </xf>
    <xf numFmtId="8" fontId="4" fillId="0" borderId="12" xfId="0" applyNumberFormat="1" applyFont="1" applyBorder="1"/>
    <xf numFmtId="168" fontId="4" fillId="25" borderId="14" xfId="0" applyNumberFormat="1" applyFont="1" applyFill="1" applyBorder="1" applyProtection="1">
      <protection locked="0"/>
    </xf>
    <xf numFmtId="8" fontId="4" fillId="27" borderId="31" xfId="56" applyNumberFormat="1" applyFont="1" applyFill="1" applyBorder="1" applyProtection="1">
      <protection locked="0"/>
    </xf>
    <xf numFmtId="8" fontId="4" fillId="0" borderId="31" xfId="59" applyNumberFormat="1" applyFont="1" applyFill="1" applyBorder="1" applyProtection="1">
      <protection locked="0"/>
    </xf>
    <xf numFmtId="168" fontId="4" fillId="27" borderId="50" xfId="0" applyNumberFormat="1" applyFont="1" applyFill="1" applyBorder="1" applyProtection="1">
      <protection locked="0"/>
    </xf>
    <xf numFmtId="8" fontId="4" fillId="25" borderId="31" xfId="56" applyNumberFormat="1" applyFont="1" applyFill="1" applyBorder="1" applyProtection="1">
      <protection locked="0"/>
    </xf>
    <xf numFmtId="8" fontId="4" fillId="24" borderId="31" xfId="0" applyNumberFormat="1" applyFont="1" applyFill="1" applyBorder="1"/>
    <xf numFmtId="168" fontId="4" fillId="24" borderId="50" xfId="0" applyNumberFormat="1" applyFont="1" applyFill="1" applyBorder="1"/>
    <xf numFmtId="8" fontId="4" fillId="25" borderId="31" xfId="0" applyNumberFormat="1" applyFont="1" applyFill="1" applyBorder="1" applyProtection="1">
      <protection locked="0"/>
    </xf>
    <xf numFmtId="0" fontId="4" fillId="0" borderId="0" xfId="40" applyFont="1"/>
    <xf numFmtId="8" fontId="4" fillId="25" borderId="27" xfId="0" applyNumberFormat="1" applyFont="1" applyFill="1" applyBorder="1" applyProtection="1">
      <protection locked="0"/>
    </xf>
    <xf numFmtId="8" fontId="4" fillId="25" borderId="26" xfId="56" applyNumberFormat="1" applyFont="1" applyFill="1" applyBorder="1" applyProtection="1">
      <protection locked="0"/>
    </xf>
    <xf numFmtId="8" fontId="4" fillId="0" borderId="13" xfId="0" applyNumberFormat="1" applyFont="1" applyBorder="1"/>
    <xf numFmtId="8" fontId="36" fillId="27" borderId="45" xfId="0" applyNumberFormat="1" applyFont="1" applyFill="1" applyBorder="1"/>
    <xf numFmtId="8" fontId="4" fillId="26" borderId="38" xfId="0" applyNumberFormat="1" applyFont="1" applyFill="1" applyBorder="1"/>
    <xf numFmtId="8" fontId="36" fillId="26" borderId="38" xfId="0" applyNumberFormat="1" applyFont="1" applyFill="1" applyBorder="1"/>
    <xf numFmtId="8" fontId="4" fillId="26" borderId="11" xfId="0" applyNumberFormat="1" applyFont="1" applyFill="1" applyBorder="1" applyProtection="1">
      <protection locked="0"/>
    </xf>
    <xf numFmtId="8" fontId="4" fillId="26" borderId="32" xfId="0" applyNumberFormat="1" applyFont="1" applyFill="1" applyBorder="1" applyProtection="1">
      <protection locked="0"/>
    </xf>
    <xf numFmtId="8" fontId="4" fillId="25" borderId="45" xfId="0" applyNumberFormat="1" applyFont="1" applyFill="1" applyBorder="1" applyProtection="1">
      <protection locked="0"/>
    </xf>
    <xf numFmtId="8" fontId="4" fillId="27" borderId="45" xfId="0" applyNumberFormat="1" applyFont="1" applyFill="1" applyBorder="1" applyProtection="1">
      <protection locked="0"/>
    </xf>
    <xf numFmtId="168" fontId="4" fillId="27" borderId="14" xfId="0" applyNumberFormat="1" applyFont="1" applyFill="1" applyBorder="1" applyProtection="1">
      <protection locked="0"/>
    </xf>
    <xf numFmtId="168" fontId="36" fillId="24" borderId="14" xfId="56" applyNumberFormat="1" applyFont="1" applyFill="1" applyBorder="1"/>
    <xf numFmtId="8" fontId="5" fillId="0" borderId="0" xfId="0" applyNumberFormat="1" applyFont="1" applyAlignment="1">
      <alignment horizontal="left"/>
    </xf>
    <xf numFmtId="8" fontId="4" fillId="0" borderId="0" xfId="0" applyNumberFormat="1" applyFont="1" applyAlignment="1">
      <alignment horizontal="left"/>
    </xf>
    <xf numFmtId="166" fontId="4" fillId="0" borderId="0" xfId="28" applyNumberFormat="1" applyFont="1"/>
    <xf numFmtId="8" fontId="4" fillId="25" borderId="15" xfId="0" applyNumberFormat="1" applyFont="1" applyFill="1" applyBorder="1" applyProtection="1">
      <protection locked="0"/>
    </xf>
    <xf numFmtId="8" fontId="4" fillId="27" borderId="26" xfId="56" applyNumberFormat="1" applyFont="1" applyFill="1" applyBorder="1" applyProtection="1">
      <protection locked="0"/>
    </xf>
    <xf numFmtId="8" fontId="36" fillId="24" borderId="13" xfId="0" applyNumberFormat="1" applyFont="1" applyFill="1" applyBorder="1"/>
    <xf numFmtId="0" fontId="4" fillId="25" borderId="0" xfId="0" applyFont="1" applyFill="1"/>
    <xf numFmtId="0" fontId="36" fillId="0" borderId="0" xfId="0" applyFont="1"/>
    <xf numFmtId="8" fontId="4" fillId="25" borderId="0" xfId="0" applyNumberFormat="1" applyFont="1" applyFill="1"/>
    <xf numFmtId="168" fontId="4" fillId="0" borderId="19" xfId="0" applyNumberFormat="1" applyFont="1" applyFill="1" applyBorder="1" applyProtection="1">
      <protection locked="0"/>
    </xf>
    <xf numFmtId="8" fontId="4" fillId="24" borderId="16" xfId="0" applyNumberFormat="1" applyFont="1" applyFill="1" applyBorder="1"/>
    <xf numFmtId="8" fontId="4" fillId="0" borderId="16" xfId="0" applyNumberFormat="1" applyFont="1" applyFill="1" applyBorder="1" applyProtection="1">
      <protection locked="0"/>
    </xf>
    <xf numFmtId="8" fontId="4" fillId="0" borderId="0" xfId="0" applyNumberFormat="1" applyFont="1" applyProtection="1">
      <protection locked="0"/>
    </xf>
    <xf numFmtId="8" fontId="4" fillId="25" borderId="0" xfId="0" applyNumberFormat="1" applyFont="1" applyFill="1" applyProtection="1">
      <protection locked="0"/>
    </xf>
    <xf numFmtId="168" fontId="4" fillId="0" borderId="14" xfId="0" applyNumberFormat="1" applyFont="1" applyFill="1" applyBorder="1" applyProtection="1">
      <protection locked="0"/>
    </xf>
    <xf numFmtId="8" fontId="4" fillId="26" borderId="16" xfId="0" applyNumberFormat="1" applyFont="1" applyFill="1" applyBorder="1" applyProtection="1">
      <protection locked="0"/>
    </xf>
    <xf numFmtId="168" fontId="36" fillId="24" borderId="17" xfId="0" applyNumberFormat="1" applyFont="1" applyFill="1" applyBorder="1"/>
    <xf numFmtId="8" fontId="4" fillId="24" borderId="18" xfId="0" applyNumberFormat="1" applyFont="1" applyFill="1" applyBorder="1" applyProtection="1">
      <protection locked="0"/>
    </xf>
    <xf numFmtId="8" fontId="4" fillId="24" borderId="21" xfId="0" applyNumberFormat="1" applyFont="1" applyFill="1" applyBorder="1" applyProtection="1">
      <protection locked="0"/>
    </xf>
    <xf numFmtId="8" fontId="4" fillId="0" borderId="28" xfId="0" applyNumberFormat="1" applyFont="1" applyFill="1" applyBorder="1" applyProtection="1">
      <protection locked="0"/>
    </xf>
    <xf numFmtId="8" fontId="4" fillId="25" borderId="0" xfId="0" applyNumberFormat="1" applyFont="1" applyFill="1" applyBorder="1" applyProtection="1">
      <protection locked="0"/>
    </xf>
    <xf numFmtId="8" fontId="36" fillId="25" borderId="0" xfId="0" applyNumberFormat="1" applyFont="1" applyFill="1" applyBorder="1" applyProtection="1">
      <protection locked="0"/>
    </xf>
    <xf numFmtId="8" fontId="4" fillId="24" borderId="11" xfId="0" applyNumberFormat="1" applyFont="1" applyFill="1" applyBorder="1" applyProtection="1">
      <protection locked="0"/>
    </xf>
    <xf numFmtId="8" fontId="4" fillId="24" borderId="32" xfId="0" applyNumberFormat="1" applyFont="1" applyFill="1" applyBorder="1" applyProtection="1">
      <protection locked="0"/>
    </xf>
    <xf numFmtId="168" fontId="4" fillId="24" borderId="19" xfId="0" applyNumberFormat="1" applyFont="1" applyFill="1" applyBorder="1" applyProtection="1">
      <protection locked="0"/>
    </xf>
    <xf numFmtId="8" fontId="4" fillId="24" borderId="15" xfId="0" applyNumberFormat="1" applyFont="1" applyFill="1" applyBorder="1"/>
    <xf numFmtId="168" fontId="4" fillId="24" borderId="17" xfId="0" applyNumberFormat="1" applyFont="1" applyFill="1" applyBorder="1"/>
    <xf numFmtId="8" fontId="5" fillId="25" borderId="0" xfId="0" applyNumberFormat="1" applyFont="1" applyFill="1"/>
    <xf numFmtId="168" fontId="4" fillId="25" borderId="0" xfId="0" applyNumberFormat="1" applyFont="1" applyFill="1"/>
    <xf numFmtId="8" fontId="4" fillId="0" borderId="18" xfId="59" applyNumberFormat="1" applyFont="1" applyFill="1" applyBorder="1" applyProtection="1">
      <protection locked="0"/>
    </xf>
    <xf numFmtId="8" fontId="36" fillId="27" borderId="13" xfId="0" applyNumberFormat="1" applyFont="1" applyFill="1" applyBorder="1" applyProtection="1">
      <protection locked="0"/>
    </xf>
    <xf numFmtId="168" fontId="4" fillId="27" borderId="14" xfId="56" applyNumberFormat="1" applyFont="1" applyFill="1" applyBorder="1" applyProtection="1">
      <protection locked="0"/>
    </xf>
    <xf numFmtId="8" fontId="4" fillId="25" borderId="13" xfId="59" applyNumberFormat="1" applyFont="1" applyFill="1" applyBorder="1" applyProtection="1">
      <protection locked="0"/>
    </xf>
    <xf numFmtId="8" fontId="4" fillId="24" borderId="12" xfId="56" applyNumberFormat="1" applyFont="1" applyFill="1" applyBorder="1"/>
    <xf numFmtId="8" fontId="4" fillId="24" borderId="37" xfId="56" applyNumberFormat="1" applyFont="1" applyFill="1" applyBorder="1"/>
    <xf numFmtId="8" fontId="4" fillId="24" borderId="12" xfId="56" applyNumberFormat="1" applyFont="1" applyFill="1" applyBorder="1" applyProtection="1">
      <protection locked="0"/>
    </xf>
    <xf numFmtId="8" fontId="4" fillId="24" borderId="37" xfId="56" applyNumberFormat="1" applyFont="1" applyFill="1" applyBorder="1" applyProtection="1">
      <protection locked="0"/>
    </xf>
    <xf numFmtId="8" fontId="4" fillId="24" borderId="13" xfId="0" applyNumberFormat="1" applyFont="1" applyFill="1" applyBorder="1" applyProtection="1">
      <protection locked="0"/>
    </xf>
    <xf numFmtId="8" fontId="4" fillId="25" borderId="24" xfId="0" applyNumberFormat="1" applyFont="1" applyFill="1" applyBorder="1" applyProtection="1">
      <protection locked="0"/>
    </xf>
    <xf numFmtId="8" fontId="4" fillId="25" borderId="20" xfId="0" applyNumberFormat="1" applyFont="1" applyFill="1" applyBorder="1" applyProtection="1">
      <protection locked="0"/>
    </xf>
    <xf numFmtId="8" fontId="4" fillId="25" borderId="21" xfId="56" applyNumberFormat="1" applyFont="1" applyFill="1" applyBorder="1" applyProtection="1">
      <protection locked="0"/>
    </xf>
    <xf numFmtId="8" fontId="4" fillId="25" borderId="21" xfId="0" applyNumberFormat="1" applyFont="1" applyFill="1" applyBorder="1" applyProtection="1">
      <protection locked="0"/>
    </xf>
    <xf numFmtId="8" fontId="4" fillId="0" borderId="21" xfId="0" applyNumberFormat="1" applyFont="1" applyFill="1" applyBorder="1" applyProtection="1">
      <protection locked="0"/>
    </xf>
    <xf numFmtId="8" fontId="4" fillId="0" borderId="21" xfId="59" applyNumberFormat="1" applyFont="1" applyFill="1" applyBorder="1" applyProtection="1">
      <protection locked="0"/>
    </xf>
    <xf numFmtId="8" fontId="4" fillId="0" borderId="0" xfId="56" applyNumberFormat="1" applyFont="1" applyProtection="1">
      <protection locked="0"/>
    </xf>
    <xf numFmtId="8" fontId="4" fillId="24" borderId="21" xfId="0" applyNumberFormat="1" applyFont="1" applyFill="1" applyBorder="1"/>
    <xf numFmtId="8" fontId="4" fillId="27" borderId="21" xfId="56" applyNumberFormat="1" applyFont="1" applyFill="1" applyBorder="1" applyProtection="1">
      <protection locked="0"/>
    </xf>
    <xf numFmtId="8" fontId="4" fillId="27" borderId="21" xfId="0" applyNumberFormat="1" applyFont="1" applyFill="1" applyBorder="1" applyProtection="1">
      <protection locked="0"/>
    </xf>
    <xf numFmtId="8" fontId="4" fillId="27" borderId="21" xfId="59" applyNumberFormat="1" applyFont="1" applyFill="1" applyBorder="1" applyProtection="1">
      <protection locked="0"/>
    </xf>
    <xf numFmtId="8" fontId="4" fillId="0" borderId="0" xfId="0" applyNumberFormat="1" applyFont="1" applyFill="1" applyBorder="1" applyProtection="1">
      <protection locked="0"/>
    </xf>
    <xf numFmtId="8" fontId="36" fillId="0" borderId="0" xfId="0" applyNumberFormat="1" applyFont="1" applyFill="1" applyBorder="1" applyProtection="1">
      <protection locked="0"/>
    </xf>
    <xf numFmtId="8" fontId="4" fillId="28" borderId="20" xfId="0" applyNumberFormat="1" applyFont="1" applyFill="1" applyBorder="1" applyProtection="1">
      <protection locked="0"/>
    </xf>
    <xf numFmtId="8" fontId="4" fillId="28" borderId="53" xfId="0" applyNumberFormat="1" applyFont="1" applyFill="1" applyBorder="1" applyProtection="1">
      <protection locked="0"/>
    </xf>
    <xf numFmtId="8" fontId="6" fillId="0" borderId="0" xfId="0" applyNumberFormat="1" applyFont="1" applyBorder="1" applyAlignment="1" applyProtection="1">
      <alignment wrapText="1"/>
      <protection locked="0"/>
    </xf>
    <xf numFmtId="8" fontId="5" fillId="0" borderId="0" xfId="0" applyNumberFormat="1" applyFont="1" applyBorder="1" applyAlignment="1" applyProtection="1">
      <alignment wrapText="1"/>
      <protection locked="0"/>
    </xf>
    <xf numFmtId="8" fontId="5" fillId="0" borderId="0" xfId="0" applyNumberFormat="1" applyFont="1" applyFill="1" applyBorder="1" applyAlignment="1" applyProtection="1">
      <alignment wrapText="1"/>
      <protection locked="0"/>
    </xf>
    <xf numFmtId="8" fontId="45" fillId="0" borderId="0" xfId="0" applyNumberFormat="1" applyFont="1" applyFill="1" applyBorder="1" applyAlignment="1" applyProtection="1">
      <alignment wrapText="1"/>
      <protection locked="0"/>
    </xf>
    <xf numFmtId="8" fontId="36" fillId="24" borderId="49" xfId="0" applyNumberFormat="1" applyFont="1" applyFill="1" applyBorder="1" applyProtection="1">
      <protection locked="0"/>
    </xf>
    <xf numFmtId="168" fontId="36" fillId="24" borderId="19" xfId="0" applyNumberFormat="1" applyFont="1" applyFill="1" applyBorder="1" applyProtection="1">
      <protection locked="0"/>
    </xf>
    <xf numFmtId="8" fontId="4" fillId="24" borderId="27" xfId="0" applyNumberFormat="1" applyFont="1" applyFill="1" applyBorder="1" applyProtection="1">
      <protection locked="0"/>
    </xf>
    <xf numFmtId="8" fontId="4" fillId="24" borderId="54" xfId="0" applyNumberFormat="1" applyFont="1" applyFill="1" applyBorder="1" applyProtection="1">
      <protection locked="0"/>
    </xf>
    <xf numFmtId="8" fontId="4" fillId="24" borderId="28" xfId="0" applyNumberFormat="1" applyFont="1" applyFill="1" applyBorder="1" applyProtection="1">
      <protection locked="0"/>
    </xf>
    <xf numFmtId="8" fontId="4" fillId="25" borderId="20" xfId="0" applyNumberFormat="1" applyFont="1" applyFill="1" applyBorder="1"/>
    <xf numFmtId="8" fontId="4" fillId="25" borderId="53" xfId="0" applyNumberFormat="1" applyFont="1" applyFill="1" applyBorder="1"/>
    <xf numFmtId="8" fontId="4" fillId="25" borderId="21" xfId="0" applyNumberFormat="1" applyFont="1" applyFill="1" applyBorder="1"/>
    <xf numFmtId="8" fontId="4" fillId="25" borderId="22" xfId="0" applyNumberFormat="1" applyFont="1" applyFill="1" applyBorder="1"/>
    <xf numFmtId="168" fontId="4" fillId="25" borderId="22" xfId="0" applyNumberFormat="1" applyFont="1" applyFill="1" applyBorder="1"/>
    <xf numFmtId="8" fontId="36" fillId="0" borderId="0" xfId="0" applyNumberFormat="1" applyFont="1"/>
    <xf numFmtId="8" fontId="5" fillId="29" borderId="20" xfId="0" applyNumberFormat="1" applyFont="1" applyFill="1" applyBorder="1" applyAlignment="1" applyProtection="1">
      <alignment horizontal="center"/>
      <protection locked="0"/>
    </xf>
    <xf numFmtId="8" fontId="5" fillId="29" borderId="21" xfId="0" applyNumberFormat="1" applyFont="1" applyFill="1" applyBorder="1" applyAlignment="1" applyProtection="1">
      <alignment horizontal="center"/>
      <protection locked="0"/>
    </xf>
    <xf numFmtId="168" fontId="5" fillId="29" borderId="22" xfId="0" applyNumberFormat="1" applyFont="1" applyFill="1" applyBorder="1" applyAlignment="1" applyProtection="1">
      <alignment horizontal="center"/>
      <protection locked="0"/>
    </xf>
    <xf numFmtId="0" fontId="5" fillId="29" borderId="0" xfId="43" applyFont="1" applyFill="1" applyAlignment="1">
      <alignment horizontal="center"/>
    </xf>
    <xf numFmtId="167" fontId="5" fillId="29" borderId="0" xfId="29" applyNumberFormat="1" applyFont="1" applyFill="1" applyAlignment="1">
      <alignment horizontal="center"/>
    </xf>
    <xf numFmtId="8" fontId="4" fillId="28" borderId="37" xfId="0" applyNumberFormat="1" applyFont="1" applyFill="1" applyBorder="1" applyProtection="1">
      <protection locked="0"/>
    </xf>
    <xf numFmtId="8" fontId="4" fillId="28" borderId="51" xfId="0" applyNumberFormat="1" applyFont="1" applyFill="1" applyBorder="1" applyProtection="1">
      <protection locked="0"/>
    </xf>
    <xf numFmtId="8" fontId="4" fillId="28" borderId="37" xfId="56" applyNumberFormat="1" applyFont="1" applyFill="1" applyBorder="1" applyProtection="1">
      <protection locked="0"/>
    </xf>
    <xf numFmtId="8" fontId="4" fillId="28" borderId="52" xfId="0" applyNumberFormat="1" applyFont="1" applyFill="1" applyBorder="1" applyProtection="1">
      <protection locked="0"/>
    </xf>
    <xf numFmtId="8" fontId="4" fillId="28" borderId="37" xfId="0" applyNumberFormat="1" applyFont="1" applyFill="1" applyBorder="1"/>
    <xf numFmtId="8" fontId="4" fillId="28" borderId="33" xfId="0" applyNumberFormat="1" applyFont="1" applyFill="1" applyBorder="1"/>
    <xf numFmtId="8" fontId="4" fillId="28" borderId="33" xfId="0" applyNumberFormat="1" applyFont="1" applyFill="1" applyBorder="1" applyProtection="1">
      <protection locked="0"/>
    </xf>
    <xf numFmtId="8" fontId="4" fillId="28" borderId="37" xfId="56" applyNumberFormat="1" applyFont="1" applyFill="1" applyBorder="1"/>
    <xf numFmtId="8" fontId="4" fillId="24" borderId="18" xfId="0" applyNumberFormat="1" applyFont="1" applyFill="1" applyBorder="1"/>
    <xf numFmtId="8" fontId="36" fillId="24" borderId="16" xfId="0" applyNumberFormat="1" applyFont="1" applyFill="1" applyBorder="1"/>
    <xf numFmtId="8" fontId="36" fillId="24" borderId="18" xfId="0" applyNumberFormat="1" applyFont="1" applyFill="1" applyBorder="1" applyProtection="1">
      <protection locked="0"/>
    </xf>
    <xf numFmtId="0" fontId="4" fillId="0" borderId="30" xfId="43" applyFont="1" applyBorder="1"/>
    <xf numFmtId="0" fontId="4" fillId="0" borderId="30" xfId="43" applyFont="1" applyBorder="1" applyAlignment="1">
      <alignment horizontal="right"/>
    </xf>
    <xf numFmtId="8" fontId="4" fillId="0" borderId="30" xfId="43" applyNumberFormat="1" applyFont="1" applyBorder="1"/>
    <xf numFmtId="8" fontId="4" fillId="30" borderId="12" xfId="0" applyNumberFormat="1" applyFont="1" applyFill="1" applyBorder="1" applyProtection="1">
      <protection locked="0"/>
    </xf>
    <xf numFmtId="8" fontId="4" fillId="30" borderId="18" xfId="0" applyNumberFormat="1" applyFont="1" applyFill="1" applyBorder="1" applyProtection="1">
      <protection locked="0"/>
    </xf>
    <xf numFmtId="8" fontId="36" fillId="0" borderId="45" xfId="0" applyNumberFormat="1" applyFont="1" applyFill="1" applyBorder="1"/>
    <xf numFmtId="8" fontId="12" fillId="0" borderId="0" xfId="0" applyNumberFormat="1" applyFont="1" applyAlignment="1">
      <alignment horizontal="center"/>
    </xf>
    <xf numFmtId="8" fontId="46" fillId="0" borderId="0" xfId="0" applyNumberFormat="1" applyFont="1" applyAlignment="1"/>
    <xf numFmtId="8" fontId="4" fillId="25" borderId="13" xfId="56" applyNumberFormat="1" applyFont="1" applyFill="1" applyBorder="1" applyProtection="1">
      <protection locked="0"/>
    </xf>
    <xf numFmtId="8" fontId="4" fillId="25" borderId="31" xfId="56" applyNumberFormat="1" applyFont="1" applyFill="1" applyBorder="1" applyProtection="1">
      <protection locked="0"/>
    </xf>
    <xf numFmtId="0" fontId="4" fillId="0" borderId="0" xfId="43" applyFont="1" applyAlignment="1">
      <alignment horizontal="right"/>
    </xf>
    <xf numFmtId="0" fontId="4" fillId="0" borderId="0" xfId="43" applyFont="1"/>
    <xf numFmtId="0" fontId="4" fillId="0" borderId="0" xfId="43" applyFont="1" applyBorder="1" applyAlignment="1">
      <alignment horizontal="right"/>
    </xf>
    <xf numFmtId="8" fontId="13" fillId="0" borderId="0" xfId="0" applyNumberFormat="1" applyFont="1"/>
    <xf numFmtId="8" fontId="4" fillId="0" borderId="0" xfId="43" applyNumberFormat="1" applyFont="1"/>
    <xf numFmtId="8" fontId="4" fillId="0" borderId="0" xfId="43" applyNumberFormat="1" applyFont="1" applyBorder="1"/>
    <xf numFmtId="8" fontId="4" fillId="25" borderId="13" xfId="56" applyNumberFormat="1" applyFont="1" applyFill="1" applyBorder="1" applyProtection="1">
      <protection locked="0"/>
    </xf>
    <xf numFmtId="8" fontId="4" fillId="26" borderId="18" xfId="0" applyNumberFormat="1" applyFont="1" applyFill="1" applyBorder="1" applyProtection="1">
      <protection locked="0"/>
    </xf>
    <xf numFmtId="8" fontId="4" fillId="25" borderId="21" xfId="56" applyNumberFormat="1" applyFont="1" applyFill="1" applyBorder="1" applyProtection="1">
      <protection locked="0"/>
    </xf>
    <xf numFmtId="8" fontId="4" fillId="0" borderId="40" xfId="43" applyNumberFormat="1" applyFont="1" applyBorder="1"/>
    <xf numFmtId="8" fontId="4" fillId="0" borderId="55" xfId="43" applyNumberFormat="1" applyFont="1" applyBorder="1"/>
    <xf numFmtId="0" fontId="41" fillId="0" borderId="0" xfId="42" applyFont="1" applyAlignment="1">
      <alignment horizontal="center"/>
    </xf>
    <xf numFmtId="8" fontId="34" fillId="0" borderId="0" xfId="0" applyNumberFormat="1" applyFont="1" applyAlignment="1">
      <alignment horizontal="left" vertical="center"/>
    </xf>
    <xf numFmtId="8" fontId="43" fillId="0" borderId="0" xfId="0" applyNumberFormat="1" applyFont="1" applyAlignment="1">
      <alignment horizontal="center"/>
    </xf>
    <xf numFmtId="8" fontId="44" fillId="0" borderId="0" xfId="0" applyNumberFormat="1" applyFont="1" applyAlignment="1">
      <alignment horizontal="center"/>
    </xf>
    <xf numFmtId="0" fontId="40" fillId="0" borderId="40" xfId="62" applyFont="1" applyBorder="1" applyAlignment="1">
      <alignment horizontal="left"/>
    </xf>
    <xf numFmtId="8" fontId="4" fillId="0" borderId="0" xfId="43" applyNumberFormat="1" applyFont="1" applyAlignment="1">
      <alignment horizontal="center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1"/>
    <cellStyle name="Comma 2 2" xfId="63"/>
    <cellStyle name="Comma 3" xfId="57"/>
    <cellStyle name="Comma 3 2" xfId="67"/>
    <cellStyle name="Currency" xfId="29" builtinId="4"/>
    <cellStyle name="Currency 2" xfId="52"/>
    <cellStyle name="Currency 2 2" xfId="64"/>
    <cellStyle name="Currency 3" xfId="58"/>
    <cellStyle name="Currency 3 2" xfId="68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3" xfId="40"/>
    <cellStyle name="Normal 3 2" xfId="56"/>
    <cellStyle name="Normal 4" xfId="55"/>
    <cellStyle name="Normal 5" xfId="41"/>
    <cellStyle name="Normal 6" xfId="62"/>
    <cellStyle name="Normal 6 2" xfId="71"/>
    <cellStyle name="Normal 6 2 2" xfId="73"/>
    <cellStyle name="Normal 6 3" xfId="72"/>
    <cellStyle name="Normal_1994-95 FEE DETAIL" xfId="42"/>
    <cellStyle name="Normal_2010-11 Survey Template 2" xfId="59"/>
    <cellStyle name="Normal_sheet" xfId="43"/>
    <cellStyle name="Note" xfId="44" builtinId="10" customBuiltin="1"/>
    <cellStyle name="Note 2" xfId="53"/>
    <cellStyle name="Note 2 2" xfId="65"/>
    <cellStyle name="Note 3" xfId="60"/>
    <cellStyle name="Note 3 2" xfId="69"/>
    <cellStyle name="Output" xfId="45" builtinId="21" customBuiltin="1"/>
    <cellStyle name="Percent" xfId="46" builtinId="5"/>
    <cellStyle name="Percent 2" xfId="47"/>
    <cellStyle name="Percent 3" xfId="54"/>
    <cellStyle name="Percent 3 2" xfId="66"/>
    <cellStyle name="Percent 4" xfId="61"/>
    <cellStyle name="Percent 4 2" xfId="70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tabSelected="1" zoomScaleNormal="100" zoomScaleSheetLayoutView="55" workbookViewId="0">
      <pane xSplit="18" ySplit="3" topLeftCell="W26" activePane="bottomRight" state="frozen"/>
      <selection pane="topRight" activeCell="Q1" sqref="Q1"/>
      <selection pane="bottomLeft" activeCell="A4" sqref="A4"/>
      <selection pane="bottomRight" activeCell="E46" sqref="E46"/>
    </sheetView>
  </sheetViews>
  <sheetFormatPr defaultColWidth="9.140625" defaultRowHeight="12.75" x14ac:dyDescent="0.2"/>
  <cols>
    <col min="1" max="1" width="69.5703125" style="33" customWidth="1"/>
    <col min="2" max="2" width="13.140625" style="33" customWidth="1"/>
    <col min="3" max="3" width="14.42578125" style="33" bestFit="1" customWidth="1"/>
    <col min="4" max="4" width="14.42578125" style="33" customWidth="1"/>
    <col min="5" max="5" width="12" style="33" bestFit="1" customWidth="1"/>
    <col min="6" max="6" width="11.85546875" style="33" bestFit="1" customWidth="1"/>
    <col min="7" max="7" width="12" style="33" bestFit="1" customWidth="1"/>
    <col min="8" max="9" width="12" style="33" customWidth="1"/>
    <col min="10" max="10" width="12" style="33" bestFit="1" customWidth="1"/>
    <col min="11" max="11" width="11.42578125" style="33" customWidth="1"/>
    <col min="12" max="12" width="12" style="33" bestFit="1" customWidth="1"/>
    <col min="13" max="14" width="11.5703125" style="33" bestFit="1" customWidth="1"/>
    <col min="15" max="15" width="12" style="33" bestFit="1" customWidth="1"/>
    <col min="16" max="16" width="11.5703125" style="33" bestFit="1" customWidth="1"/>
    <col min="17" max="17" width="11.5703125" style="33" customWidth="1"/>
    <col min="18" max="18" width="10.5703125" style="20" customWidth="1"/>
    <col min="19" max="16384" width="9.140625" style="33"/>
  </cols>
  <sheetData>
    <row r="1" spans="1:18" ht="26.25" x14ac:dyDescent="0.4">
      <c r="A1" s="295" t="s">
        <v>272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18" ht="26.25" x14ac:dyDescent="0.4">
      <c r="A2" s="64" t="s">
        <v>273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19"/>
    </row>
    <row r="3" spans="1:18" x14ac:dyDescent="0.2">
      <c r="C3" s="261" t="s">
        <v>0</v>
      </c>
      <c r="D3" s="261" t="s">
        <v>261</v>
      </c>
      <c r="E3" s="261" t="s">
        <v>1</v>
      </c>
      <c r="F3" s="261" t="s">
        <v>2</v>
      </c>
      <c r="G3" s="261" t="s">
        <v>223</v>
      </c>
      <c r="H3" s="261" t="s">
        <v>229</v>
      </c>
      <c r="I3" s="261" t="s">
        <v>230</v>
      </c>
      <c r="J3" s="261" t="s">
        <v>3</v>
      </c>
      <c r="K3" s="261" t="s">
        <v>4</v>
      </c>
      <c r="L3" s="261" t="s">
        <v>5</v>
      </c>
      <c r="M3" s="261" t="s">
        <v>6</v>
      </c>
      <c r="N3" s="261" t="s">
        <v>7</v>
      </c>
      <c r="O3" s="261" t="s">
        <v>8</v>
      </c>
      <c r="P3" s="261" t="s">
        <v>9</v>
      </c>
      <c r="Q3" s="261" t="s">
        <v>260</v>
      </c>
      <c r="R3" s="262" t="s">
        <v>227</v>
      </c>
    </row>
    <row r="4" spans="1:18" x14ac:dyDescent="0.2">
      <c r="A4" s="31" t="s">
        <v>55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50"/>
    </row>
    <row r="5" spans="1:18" x14ac:dyDescent="0.2">
      <c r="B5" s="32" t="s">
        <v>56</v>
      </c>
      <c r="C5" s="67">
        <f>'T&amp;F-All'!C55</f>
        <v>6381.3</v>
      </c>
      <c r="D5" s="67">
        <f>'T&amp;F-All'!D55</f>
        <v>3875.3999999999992</v>
      </c>
      <c r="E5" s="67">
        <f>'T&amp;F-All'!E55</f>
        <v>6506.4999999999991</v>
      </c>
      <c r="F5" s="67">
        <f>'T&amp;F-All'!F55</f>
        <v>5827.2999999999993</v>
      </c>
      <c r="G5" s="67">
        <f>'T&amp;F-All'!G55</f>
        <v>6409.7</v>
      </c>
      <c r="H5" s="67">
        <f>'T&amp;F-All'!H55</f>
        <v>5821</v>
      </c>
      <c r="I5" s="67">
        <f>'T&amp;F-All'!I55</f>
        <v>5587.5999999999995</v>
      </c>
      <c r="J5" s="67">
        <f>'T&amp;F-All'!J55</f>
        <v>6192.5</v>
      </c>
      <c r="K5" s="67">
        <f>'T&amp;F-All'!K55</f>
        <v>6359.4</v>
      </c>
      <c r="L5" s="67">
        <f>'T&amp;F-All'!L55</f>
        <v>6368.4</v>
      </c>
      <c r="M5" s="67">
        <f>'T&amp;F-All'!M55</f>
        <v>6552.48</v>
      </c>
      <c r="N5" s="67">
        <f>'T&amp;F-All'!N55</f>
        <v>6393.9</v>
      </c>
      <c r="O5" s="67">
        <f>'T&amp;F-All'!O55</f>
        <v>6170.7</v>
      </c>
      <c r="P5" s="67">
        <f>'T&amp;F-All'!P55</f>
        <v>5763</v>
      </c>
      <c r="Q5" s="67">
        <f>'T&amp;F-All'!Q55</f>
        <v>4939.4999999999991</v>
      </c>
      <c r="R5" s="20">
        <f>'T&amp;F-All'!R55</f>
        <v>5943.2453333333333</v>
      </c>
    </row>
    <row r="6" spans="1:18" x14ac:dyDescent="0.2">
      <c r="B6" s="32" t="s">
        <v>57</v>
      </c>
      <c r="C6" s="67">
        <f>'T&amp;F-All'!C56</f>
        <v>212.71</v>
      </c>
      <c r="D6" s="67">
        <f>'T&amp;F-All'!D56</f>
        <v>129.18</v>
      </c>
      <c r="E6" s="67">
        <f>'T&amp;F-All'!E56</f>
        <v>216.88</v>
      </c>
      <c r="F6" s="67">
        <f>'T&amp;F-All'!F56</f>
        <v>194.24</v>
      </c>
      <c r="G6" s="67">
        <f>'T&amp;F-All'!G56</f>
        <v>213.65</v>
      </c>
      <c r="H6" s="67">
        <f>'T&amp;F-All'!H56</f>
        <v>194.03</v>
      </c>
      <c r="I6" s="67">
        <f>'T&amp;F-All'!I56</f>
        <v>186.25</v>
      </c>
      <c r="J6" s="67">
        <f>'T&amp;F-All'!J56</f>
        <v>206.41</v>
      </c>
      <c r="K6" s="67">
        <f>'T&amp;F-All'!K56</f>
        <v>211.98</v>
      </c>
      <c r="L6" s="67">
        <f>'T&amp;F-All'!L56</f>
        <v>212.28</v>
      </c>
      <c r="M6" s="67">
        <f>'T&amp;F-All'!M56</f>
        <v>218.41</v>
      </c>
      <c r="N6" s="67">
        <f>'T&amp;F-All'!N56</f>
        <v>213.13</v>
      </c>
      <c r="O6" s="67">
        <f>'T&amp;F-All'!O56</f>
        <v>205.69</v>
      </c>
      <c r="P6" s="67">
        <f>'T&amp;F-All'!P56</f>
        <v>192.1</v>
      </c>
      <c r="Q6" s="67">
        <f>'T&amp;F-All'!Q56</f>
        <v>164.65</v>
      </c>
      <c r="R6" s="20">
        <f>'T&amp;F-All'!R56</f>
        <v>198.10600000000002</v>
      </c>
    </row>
    <row r="7" spans="1:18" ht="6.6" customHeight="1" x14ac:dyDescent="0.2">
      <c r="B7" s="32"/>
    </row>
    <row r="8" spans="1:18" x14ac:dyDescent="0.2">
      <c r="A8" s="31" t="s">
        <v>123</v>
      </c>
    </row>
    <row r="9" spans="1:18" x14ac:dyDescent="0.2">
      <c r="B9" s="32" t="s">
        <v>56</v>
      </c>
      <c r="C9" s="67">
        <f>'T&amp;F-All'!C65</f>
        <v>28658.399999999998</v>
      </c>
      <c r="D9" s="67">
        <f>'T&amp;F-All'!D65</f>
        <v>16578.599999999999</v>
      </c>
      <c r="E9" s="67">
        <f>'T&amp;F-All'!E65</f>
        <v>21515.5</v>
      </c>
      <c r="F9" s="67">
        <f>'T&amp;F-All'!F65</f>
        <v>17767.899999999998</v>
      </c>
      <c r="G9" s="67">
        <f>'T&amp;F-All'!G65</f>
        <v>17324.3</v>
      </c>
      <c r="H9" s="67">
        <f>'T&amp;F-All'!H65</f>
        <v>16735.599999999999</v>
      </c>
      <c r="I9" s="67">
        <f>'T&amp;F-All'!I65</f>
        <v>16502.2</v>
      </c>
      <c r="J9" s="67">
        <f>'T&amp;F-All'!J65</f>
        <v>21748.999999999996</v>
      </c>
      <c r="K9" s="67">
        <f>'T&amp;F-All'!K65</f>
        <v>19241.099999999999</v>
      </c>
      <c r="L9" s="67">
        <f>'T&amp;F-All'!L65</f>
        <v>22466.700000000004</v>
      </c>
      <c r="M9" s="67">
        <f>'T&amp;F-All'!M65</f>
        <v>18951.48</v>
      </c>
      <c r="N9" s="67">
        <f>'T&amp;F-All'!N65</f>
        <v>20797.8</v>
      </c>
      <c r="O9" s="67">
        <f>'T&amp;F-All'!O65</f>
        <v>25214.400000000001</v>
      </c>
      <c r="P9" s="67">
        <f>'T&amp;F-All'!P65</f>
        <v>24953.699999999997</v>
      </c>
      <c r="Q9" s="67">
        <f>'T&amp;F-All'!Q65</f>
        <v>21004.500000000004</v>
      </c>
      <c r="R9" s="20">
        <f>'T&amp;F-All'!R65</f>
        <v>20630.745333333336</v>
      </c>
    </row>
    <row r="10" spans="1:18" x14ac:dyDescent="0.2">
      <c r="B10" s="32" t="s">
        <v>57</v>
      </c>
      <c r="C10" s="67">
        <f>'T&amp;F-All'!C66</f>
        <v>955.28</v>
      </c>
      <c r="D10" s="67">
        <f>'T&amp;F-All'!D66</f>
        <v>552.62</v>
      </c>
      <c r="E10" s="67">
        <f>'T&amp;F-All'!E66</f>
        <v>717.18</v>
      </c>
      <c r="F10" s="67">
        <f>'T&amp;F-All'!F66</f>
        <v>592.26</v>
      </c>
      <c r="G10" s="67">
        <f>'T&amp;F-All'!G66</f>
        <v>577.47</v>
      </c>
      <c r="H10" s="67">
        <f>'T&amp;F-All'!H66</f>
        <v>557.85</v>
      </c>
      <c r="I10" s="67">
        <f>'T&amp;F-All'!I66</f>
        <v>550.07000000000005</v>
      </c>
      <c r="J10" s="67">
        <f>'T&amp;F-All'!J66</f>
        <v>724.96</v>
      </c>
      <c r="K10" s="67">
        <f>'T&amp;F-All'!K66</f>
        <v>641.37</v>
      </c>
      <c r="L10" s="67">
        <f>'T&amp;F-All'!L66</f>
        <v>748.89</v>
      </c>
      <c r="M10" s="67">
        <f>'T&amp;F-All'!M66</f>
        <v>631.71</v>
      </c>
      <c r="N10" s="67">
        <f>'T&amp;F-All'!N66</f>
        <v>693.26</v>
      </c>
      <c r="O10" s="67">
        <f>'T&amp;F-All'!O66</f>
        <v>840.48</v>
      </c>
      <c r="P10" s="67">
        <f>'T&amp;F-All'!P66</f>
        <v>831.79</v>
      </c>
      <c r="Q10" s="67">
        <f>'T&amp;F-All'!Q66</f>
        <v>700.15</v>
      </c>
      <c r="R10" s="20">
        <f>'T&amp;F-All'!R66</f>
        <v>687.68933333333348</v>
      </c>
    </row>
    <row r="11" spans="1:18" ht="6" customHeight="1" x14ac:dyDescent="0.2">
      <c r="B11" s="32"/>
    </row>
    <row r="12" spans="1:18" x14ac:dyDescent="0.2">
      <c r="A12" s="31" t="s">
        <v>58</v>
      </c>
    </row>
    <row r="13" spans="1:18" x14ac:dyDescent="0.2">
      <c r="B13" s="32" t="s">
        <v>59</v>
      </c>
      <c r="C13" s="67">
        <f>'T&amp;F-All'!C75</f>
        <v>12736.560000000001</v>
      </c>
      <c r="D13" s="67"/>
      <c r="E13" s="67">
        <f>'T&amp;F-All'!E75</f>
        <v>11543.68</v>
      </c>
      <c r="F13" s="67">
        <f>'T&amp;F-All'!F75</f>
        <v>9866.0799999999981</v>
      </c>
      <c r="G13" s="67">
        <f>'T&amp;F-All'!G75</f>
        <v>10428.32</v>
      </c>
      <c r="H13" s="67">
        <f>'T&amp;F-All'!H75</f>
        <v>10226.32</v>
      </c>
      <c r="I13" s="67">
        <f>'T&amp;F-All'!I75</f>
        <v>10039.6</v>
      </c>
      <c r="J13" s="67">
        <f>'T&amp;F-All'!J75</f>
        <v>9029.48</v>
      </c>
      <c r="K13" s="67">
        <f>'T&amp;F-All'!K75</f>
        <v>9062.4</v>
      </c>
      <c r="L13" s="67">
        <f>'T&amp;F-All'!L75</f>
        <v>8871.5999999999985</v>
      </c>
      <c r="M13" s="67">
        <f>'T&amp;F-All'!M75</f>
        <v>11320.74</v>
      </c>
      <c r="N13" s="67">
        <f>'T&amp;F-All'!N75</f>
        <v>11848.32</v>
      </c>
      <c r="O13" s="67">
        <f>'T&amp;F-All'!O75</f>
        <v>8961.119999999999</v>
      </c>
      <c r="P13" s="288">
        <f>'T&amp;F-All'!P75</f>
        <v>11383.92</v>
      </c>
      <c r="Q13" s="67">
        <f>'T&amp;F-All'!Q75</f>
        <v>11341.92</v>
      </c>
      <c r="R13" s="20">
        <f>'T&amp;F-All'!R75</f>
        <v>10475.718571428572</v>
      </c>
    </row>
    <row r="14" spans="1:18" x14ac:dyDescent="0.2">
      <c r="B14" s="32" t="s">
        <v>57</v>
      </c>
      <c r="C14" s="67">
        <f>'T&amp;F-All'!C76</f>
        <v>530.69000000000005</v>
      </c>
      <c r="D14" s="67"/>
      <c r="E14" s="67">
        <f>'T&amp;F-All'!E76</f>
        <v>480.98666666666668</v>
      </c>
      <c r="F14" s="67">
        <f>'T&amp;F-All'!F76</f>
        <v>411.08666666666659</v>
      </c>
      <c r="G14" s="67">
        <f>'T&amp;F-All'!G76</f>
        <v>434.51333333333332</v>
      </c>
      <c r="H14" s="67">
        <f>'T&amp;F-All'!H76</f>
        <v>426.09666666666664</v>
      </c>
      <c r="I14" s="67">
        <f>'T&amp;F-All'!I76</f>
        <v>418.31666666666666</v>
      </c>
      <c r="J14" s="67">
        <f>'T&amp;F-All'!J76</f>
        <v>376.2283333333333</v>
      </c>
      <c r="K14" s="67">
        <f>'T&amp;F-All'!K76</f>
        <v>377.59999999999997</v>
      </c>
      <c r="L14" s="67">
        <f>'T&amp;F-All'!L76</f>
        <v>369.64999999999992</v>
      </c>
      <c r="M14" s="67">
        <f>'T&amp;F-All'!M76</f>
        <v>471.69749999999999</v>
      </c>
      <c r="N14" s="67">
        <f>'T&amp;F-All'!N76</f>
        <v>493.68</v>
      </c>
      <c r="O14" s="67">
        <f>'T&amp;F-All'!O76</f>
        <v>373.37999999999994</v>
      </c>
      <c r="P14" s="288">
        <f>'T&amp;F-All'!P76</f>
        <v>474.33</v>
      </c>
      <c r="Q14" s="67">
        <f>'T&amp;F-All'!Q76</f>
        <v>472.58</v>
      </c>
      <c r="R14" s="20">
        <f>'T&amp;F-All'!R76</f>
        <v>436.48827380952383</v>
      </c>
    </row>
    <row r="15" spans="1:18" ht="6" customHeight="1" x14ac:dyDescent="0.2">
      <c r="B15" s="32"/>
      <c r="P15" s="285"/>
    </row>
    <row r="16" spans="1:18" x14ac:dyDescent="0.2">
      <c r="A16" s="31" t="s">
        <v>124</v>
      </c>
      <c r="P16" s="285"/>
    </row>
    <row r="17" spans="1:18" x14ac:dyDescent="0.2">
      <c r="B17" s="32" t="s">
        <v>59</v>
      </c>
      <c r="C17" s="67">
        <f>'T&amp;F-All'!C84</f>
        <v>30129.840000000004</v>
      </c>
      <c r="D17" s="67"/>
      <c r="E17" s="67">
        <f>'T&amp;F-All'!E84</f>
        <v>26213.200000000004</v>
      </c>
      <c r="F17" s="67">
        <f>'T&amp;F-All'!F84</f>
        <v>24658.959999999999</v>
      </c>
      <c r="G17" s="67">
        <f>'T&amp;F-All'!G84</f>
        <v>21126.079999999998</v>
      </c>
      <c r="H17" s="67">
        <f>'T&amp;F-All'!H84</f>
        <v>20924.079999999998</v>
      </c>
      <c r="I17" s="67">
        <f>'T&amp;F-All'!I84</f>
        <v>20737.36</v>
      </c>
      <c r="J17" s="67">
        <f>'T&amp;F-All'!J84</f>
        <v>24749.239999999998</v>
      </c>
      <c r="K17" s="67">
        <f>'T&amp;F-All'!K84</f>
        <v>24893.760000000002</v>
      </c>
      <c r="L17" s="67">
        <f>'T&amp;F-All'!L84</f>
        <v>28657.199999999997</v>
      </c>
      <c r="M17" s="67">
        <f>'T&amp;F-All'!M84</f>
        <v>24425.940000000002</v>
      </c>
      <c r="N17" s="67">
        <f>'T&amp;F-All'!N84</f>
        <v>25066.080000000002</v>
      </c>
      <c r="O17" s="67">
        <f>'T&amp;F-All'!O84</f>
        <v>31215.840000000004</v>
      </c>
      <c r="P17" s="288">
        <f>'T&amp;F-All'!P84</f>
        <v>28067.279999999999</v>
      </c>
      <c r="Q17" s="67">
        <f>'T&amp;F-All'!Q84</f>
        <v>26663.52</v>
      </c>
      <c r="R17" s="20">
        <f>'T&amp;F-All'!R84</f>
        <v>25537.741428571437</v>
      </c>
    </row>
    <row r="18" spans="1:18" x14ac:dyDescent="0.2">
      <c r="B18" s="32" t="s">
        <v>57</v>
      </c>
      <c r="C18" s="67">
        <f>'T&amp;F-All'!C85</f>
        <v>1255.4100000000001</v>
      </c>
      <c r="D18" s="67"/>
      <c r="E18" s="67">
        <f>'T&amp;F-All'!E85</f>
        <v>1092.2166666666669</v>
      </c>
      <c r="F18" s="67">
        <f>'T&amp;F-All'!F85</f>
        <v>1027.4566666666667</v>
      </c>
      <c r="G18" s="67">
        <f>'T&amp;F-All'!G85</f>
        <v>880.25333333333322</v>
      </c>
      <c r="H18" s="67">
        <f>'T&amp;F-All'!H85</f>
        <v>871.83666666666659</v>
      </c>
      <c r="I18" s="67">
        <f>'T&amp;F-All'!I85</f>
        <v>864.05666666666673</v>
      </c>
      <c r="J18" s="67">
        <f>'T&amp;F-All'!J85</f>
        <v>1031.2183333333332</v>
      </c>
      <c r="K18" s="67">
        <f>'T&amp;F-All'!K85</f>
        <v>1037.24</v>
      </c>
      <c r="L18" s="67">
        <f>'T&amp;F-All'!L85</f>
        <v>1194.05</v>
      </c>
      <c r="M18" s="67">
        <f>'T&amp;F-All'!M85</f>
        <v>1017.7475000000001</v>
      </c>
      <c r="N18" s="67">
        <f>'T&amp;F-All'!N85</f>
        <v>1044.42</v>
      </c>
      <c r="O18" s="67">
        <f>'T&amp;F-All'!O85</f>
        <v>1300.6600000000001</v>
      </c>
      <c r="P18" s="288">
        <f>'T&amp;F-All'!P85</f>
        <v>1169.47</v>
      </c>
      <c r="Q18" s="67">
        <f>'T&amp;F-All'!Q85</f>
        <v>1110.98</v>
      </c>
      <c r="R18" s="20">
        <f>'T&amp;F-All'!R85</f>
        <v>1064.0725595238093</v>
      </c>
    </row>
    <row r="19" spans="1:18" ht="4.9000000000000004" customHeight="1" x14ac:dyDescent="0.2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8" x14ac:dyDescent="0.2">
      <c r="A20" s="31" t="s">
        <v>60</v>
      </c>
    </row>
    <row r="21" spans="1:18" x14ac:dyDescent="0.2">
      <c r="B21" s="32" t="s">
        <v>59</v>
      </c>
      <c r="C21" s="67">
        <f>'T&amp;F-All'!C93</f>
        <v>17839.440000000002</v>
      </c>
      <c r="D21" s="67"/>
      <c r="E21" s="67">
        <f>'T&amp;F-All'!E93</f>
        <v>16554.64</v>
      </c>
      <c r="F21" s="67">
        <f>'T&amp;F-All'!F93</f>
        <v>11070.64</v>
      </c>
      <c r="G21" s="67"/>
      <c r="H21" s="67"/>
      <c r="I21" s="67"/>
      <c r="J21" s="67"/>
      <c r="K21" s="67"/>
      <c r="L21" s="67"/>
      <c r="M21" s="67">
        <f>'T&amp;F-All'!M93</f>
        <v>16958.34</v>
      </c>
      <c r="N21" s="67"/>
      <c r="O21" s="67"/>
      <c r="P21" s="67"/>
      <c r="Q21" s="67"/>
      <c r="R21" s="20">
        <f>'T&amp;F-All'!R93</f>
        <v>15605.764999999999</v>
      </c>
    </row>
    <row r="22" spans="1:18" x14ac:dyDescent="0.2">
      <c r="B22" s="32" t="s">
        <v>57</v>
      </c>
      <c r="C22" s="67">
        <f>'T&amp;F-All'!C94</f>
        <v>743.31000000000006</v>
      </c>
      <c r="D22" s="67"/>
      <c r="E22" s="67">
        <f>'T&amp;F-All'!E94</f>
        <v>689.77666666666664</v>
      </c>
      <c r="F22" s="67">
        <f>'T&amp;F-All'!F94</f>
        <v>461.27666666666664</v>
      </c>
      <c r="G22" s="67"/>
      <c r="H22" s="67"/>
      <c r="I22" s="67"/>
      <c r="J22" s="67"/>
      <c r="K22" s="67"/>
      <c r="L22" s="67"/>
      <c r="M22" s="67">
        <f>'T&amp;F-All'!M94</f>
        <v>706.59749999999997</v>
      </c>
      <c r="N22" s="67"/>
      <c r="O22" s="67"/>
      <c r="P22" s="67"/>
      <c r="Q22" s="67"/>
      <c r="R22" s="20">
        <f>'T&amp;F-All'!R94</f>
        <v>650.24020833333327</v>
      </c>
    </row>
    <row r="23" spans="1:18" ht="6.95" customHeight="1" x14ac:dyDescent="0.2">
      <c r="B23" s="32"/>
    </row>
    <row r="24" spans="1:18" x14ac:dyDescent="0.2">
      <c r="A24" s="31" t="s">
        <v>125</v>
      </c>
    </row>
    <row r="25" spans="1:18" x14ac:dyDescent="0.2">
      <c r="B25" s="32" t="s">
        <v>59</v>
      </c>
      <c r="C25" s="67">
        <f>'T&amp;F-All'!C102</f>
        <v>31123.199999999997</v>
      </c>
      <c r="D25" s="67"/>
      <c r="E25" s="67">
        <f>'T&amp;F-All'!E102</f>
        <v>31841.680000000004</v>
      </c>
      <c r="F25" s="67">
        <f>'T&amp;F-All'!F102</f>
        <v>26479.359999999997</v>
      </c>
      <c r="G25" s="67"/>
      <c r="H25" s="67"/>
      <c r="I25" s="67"/>
      <c r="J25" s="67"/>
      <c r="K25" s="67"/>
      <c r="L25" s="67"/>
      <c r="M25" s="67">
        <f>'T&amp;F-All'!M102</f>
        <v>27986.100000000002</v>
      </c>
      <c r="N25" s="67"/>
      <c r="O25" s="67"/>
      <c r="P25" s="67"/>
      <c r="Q25" s="67"/>
      <c r="R25" s="20">
        <f>'T&amp;F-All'!R102</f>
        <v>29357.585000000003</v>
      </c>
    </row>
    <row r="26" spans="1:18" x14ac:dyDescent="0.2">
      <c r="B26" s="32" t="s">
        <v>57</v>
      </c>
      <c r="C26" s="67">
        <f>'T&amp;F-All'!C103</f>
        <v>1296.8</v>
      </c>
      <c r="D26" s="67"/>
      <c r="E26" s="67">
        <f>'T&amp;F-All'!E103</f>
        <v>1326.7366666666669</v>
      </c>
      <c r="F26" s="67">
        <f>'T&amp;F-All'!F103</f>
        <v>1103.3066666666666</v>
      </c>
      <c r="G26" s="67"/>
      <c r="H26" s="67"/>
      <c r="I26" s="67"/>
      <c r="J26" s="67"/>
      <c r="K26" s="67"/>
      <c r="L26" s="67"/>
      <c r="M26" s="67">
        <f>'T&amp;F-All'!M103</f>
        <v>1166.0875000000001</v>
      </c>
      <c r="N26" s="67"/>
      <c r="O26" s="67"/>
      <c r="P26" s="67"/>
      <c r="Q26" s="67"/>
      <c r="R26" s="20">
        <f>'T&amp;F-All'!R103</f>
        <v>1223.2327083333334</v>
      </c>
    </row>
    <row r="27" spans="1:18" ht="6.6" customHeigh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8" x14ac:dyDescent="0.2">
      <c r="A28" s="31" t="s">
        <v>202</v>
      </c>
    </row>
    <row r="29" spans="1:18" x14ac:dyDescent="0.2">
      <c r="B29" s="32" t="s">
        <v>42</v>
      </c>
      <c r="C29" s="67">
        <f>'T&amp;F-All'!C112</f>
        <v>36657.18</v>
      </c>
      <c r="D29" s="67"/>
      <c r="E29" s="67">
        <f>'T&amp;F-All'!E112</f>
        <v>25610.61</v>
      </c>
      <c r="F29" s="67"/>
      <c r="G29" s="67">
        <f>'T&amp;F-All'!G112</f>
        <v>33725.79</v>
      </c>
      <c r="H29" s="67"/>
      <c r="I29" s="67"/>
      <c r="J29" s="67">
        <f>'T&amp;F-All'!J112</f>
        <v>31739.590000000004</v>
      </c>
      <c r="K29" s="67"/>
      <c r="L29" s="67">
        <f>'T&amp;F-All'!L112</f>
        <v>29079.200000000001</v>
      </c>
      <c r="M29" s="67">
        <f>'T&amp;F-All'!M112</f>
        <v>37518.909999999996</v>
      </c>
      <c r="N29" s="67"/>
      <c r="O29" s="67"/>
      <c r="P29" s="67"/>
      <c r="Q29" s="67"/>
      <c r="R29" s="20">
        <f>'T&amp;F-All'!R112</f>
        <v>32388.546666666673</v>
      </c>
    </row>
    <row r="30" spans="1:18" ht="6" customHeight="1" x14ac:dyDescent="0.2">
      <c r="B30" s="32"/>
    </row>
    <row r="31" spans="1:18" x14ac:dyDescent="0.2">
      <c r="A31" s="31" t="s">
        <v>203</v>
      </c>
    </row>
    <row r="32" spans="1:18" x14ac:dyDescent="0.2">
      <c r="B32" s="32" t="s">
        <v>42</v>
      </c>
      <c r="C32" s="67">
        <f>'T&amp;F-All'!C120</f>
        <v>65897.419999999984</v>
      </c>
      <c r="D32" s="67"/>
      <c r="E32" s="67">
        <f>'T&amp;F-All'!E120</f>
        <v>59041.39</v>
      </c>
      <c r="F32" s="67"/>
      <c r="G32" s="67">
        <f>'T&amp;F-All'!G120</f>
        <v>54915.450000000004</v>
      </c>
      <c r="H32" s="67"/>
      <c r="I32" s="67"/>
      <c r="J32" s="67">
        <f>'T&amp;F-All'!J120</f>
        <v>67881.64</v>
      </c>
      <c r="K32" s="67"/>
      <c r="L32" s="67">
        <f>'T&amp;F-All'!L120</f>
        <v>55952.800000000003</v>
      </c>
      <c r="M32" s="67">
        <f>'T&amp;F-All'!M120</f>
        <v>69206.289999999994</v>
      </c>
      <c r="N32" s="67"/>
      <c r="O32" s="67"/>
      <c r="P32" s="67"/>
      <c r="Q32" s="67"/>
      <c r="R32" s="20">
        <f>'T&amp;F-All'!R120</f>
        <v>62149.164999999986</v>
      </c>
    </row>
    <row r="33" spans="1:18" ht="6.95" customHeigh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18" x14ac:dyDescent="0.2">
      <c r="A34" s="31" t="s">
        <v>204</v>
      </c>
    </row>
    <row r="35" spans="1:18" x14ac:dyDescent="0.2">
      <c r="B35" s="32" t="s">
        <v>42</v>
      </c>
      <c r="C35" s="67">
        <f>'T&amp;F-All'!C129</f>
        <v>28786.860000000004</v>
      </c>
      <c r="D35" s="67"/>
      <c r="R35" s="20">
        <f>'T&amp;F-All'!R129</f>
        <v>28786.860000000004</v>
      </c>
    </row>
    <row r="36" spans="1:18" ht="6" customHeight="1" x14ac:dyDescent="0.2">
      <c r="B36" s="32"/>
    </row>
    <row r="37" spans="1:18" x14ac:dyDescent="0.2">
      <c r="A37" s="31" t="s">
        <v>205</v>
      </c>
    </row>
    <row r="38" spans="1:18" x14ac:dyDescent="0.2">
      <c r="B38" s="32" t="s">
        <v>42</v>
      </c>
      <c r="C38" s="67">
        <f>'T&amp;F-All'!C137</f>
        <v>49762.06</v>
      </c>
      <c r="D38" s="67"/>
      <c r="R38" s="20">
        <f>'T&amp;F-All'!R137</f>
        <v>49762.06</v>
      </c>
    </row>
    <row r="39" spans="1:18" ht="8.1" customHeight="1" x14ac:dyDescent="0.2">
      <c r="B39" s="32"/>
    </row>
    <row r="40" spans="1:18" x14ac:dyDescent="0.2">
      <c r="A40" s="31" t="s">
        <v>206</v>
      </c>
    </row>
    <row r="41" spans="1:18" x14ac:dyDescent="0.2">
      <c r="B41" s="32" t="s">
        <v>42</v>
      </c>
      <c r="C41" s="67">
        <f>'T&amp;F-All'!C146</f>
        <v>41717.980000000003</v>
      </c>
      <c r="D41" s="67"/>
      <c r="R41" s="20">
        <f>'T&amp;F-All'!R146</f>
        <v>41717.980000000003</v>
      </c>
    </row>
    <row r="42" spans="1:18" ht="6.95" customHeight="1" x14ac:dyDescent="0.2">
      <c r="B42" s="32"/>
    </row>
    <row r="43" spans="1:18" x14ac:dyDescent="0.2">
      <c r="A43" s="31" t="s">
        <v>207</v>
      </c>
    </row>
    <row r="44" spans="1:18" x14ac:dyDescent="0.2">
      <c r="B44" s="32" t="s">
        <v>42</v>
      </c>
      <c r="C44" s="67">
        <f>'T&amp;F-All'!C154</f>
        <v>68198.739999999991</v>
      </c>
      <c r="D44" s="67"/>
      <c r="R44" s="20">
        <f>'T&amp;F-All'!R154</f>
        <v>68198.739999999991</v>
      </c>
    </row>
    <row r="45" spans="1:18" ht="6.9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</row>
    <row r="46" spans="1:18" x14ac:dyDescent="0.2">
      <c r="A46" s="31" t="s">
        <v>208</v>
      </c>
    </row>
    <row r="47" spans="1:18" x14ac:dyDescent="0.2">
      <c r="B47" s="32" t="s">
        <v>42</v>
      </c>
      <c r="C47" s="67">
        <f>'T&amp;F-All'!C163</f>
        <v>22901.380000000005</v>
      </c>
      <c r="D47" s="67"/>
      <c r="F47" s="67">
        <f>'T&amp;F-All'!F163</f>
        <v>9866.0799999999981</v>
      </c>
      <c r="G47" s="67">
        <f>'T&amp;F-All'!G163</f>
        <v>19904.68</v>
      </c>
      <c r="R47" s="20">
        <f>'T&amp;F-All'!R163</f>
        <v>17557.38</v>
      </c>
    </row>
    <row r="48" spans="1:18" ht="6.95" customHeight="1" x14ac:dyDescent="0.2">
      <c r="B48" s="32"/>
    </row>
    <row r="49" spans="1:18" x14ac:dyDescent="0.2">
      <c r="A49" s="31" t="s">
        <v>209</v>
      </c>
    </row>
    <row r="50" spans="1:18" x14ac:dyDescent="0.2">
      <c r="B50" s="32" t="s">
        <v>42</v>
      </c>
      <c r="C50" s="67">
        <f>'T&amp;F-All'!C172</f>
        <v>46044.84</v>
      </c>
      <c r="D50" s="67"/>
      <c r="F50" s="67">
        <f>'T&amp;F-All'!F172</f>
        <v>24658.959999999999</v>
      </c>
      <c r="G50" s="67">
        <f>'T&amp;F-All'!G172</f>
        <v>38536.93</v>
      </c>
      <c r="R50" s="20">
        <f>'T&amp;F-All'!R172</f>
        <v>36413.57666666666</v>
      </c>
    </row>
    <row r="51" spans="1:18" ht="6.6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</row>
    <row r="52" spans="1:18" x14ac:dyDescent="0.2">
      <c r="A52" s="31" t="s">
        <v>210</v>
      </c>
    </row>
    <row r="53" spans="1:18" x14ac:dyDescent="0.2">
      <c r="B53" s="32" t="s">
        <v>42</v>
      </c>
      <c r="C53" s="67">
        <f>'T&amp;F-All'!C181</f>
        <v>22721.719999999998</v>
      </c>
      <c r="D53" s="67"/>
      <c r="F53" s="67"/>
      <c r="G53" s="67">
        <f>'T&amp;F-All'!G181</f>
        <v>21127.72</v>
      </c>
      <c r="H53" s="67"/>
      <c r="I53" s="67"/>
      <c r="L53" s="67">
        <f>'T&amp;F-All'!L181</f>
        <v>23039.599999999999</v>
      </c>
      <c r="M53" s="67">
        <f>'T&amp;F-All'!M181</f>
        <v>21614.080000000002</v>
      </c>
      <c r="N53" s="67"/>
      <c r="O53" s="67"/>
      <c r="P53" s="67"/>
      <c r="Q53" s="67"/>
      <c r="R53" s="20">
        <f>'T&amp;F-All'!R181</f>
        <v>22125.780000000002</v>
      </c>
    </row>
    <row r="54" spans="1:18" ht="6.95" customHeight="1" x14ac:dyDescent="0.2">
      <c r="B54" s="32"/>
    </row>
    <row r="55" spans="1:18" x14ac:dyDescent="0.2">
      <c r="A55" s="31" t="s">
        <v>211</v>
      </c>
    </row>
    <row r="56" spans="1:18" x14ac:dyDescent="0.2">
      <c r="B56" s="32" t="s">
        <v>42</v>
      </c>
      <c r="C56" s="67">
        <f>'T&amp;F-All'!C189</f>
        <v>31961.719999999998</v>
      </c>
      <c r="D56" s="67"/>
      <c r="E56" s="67"/>
      <c r="F56" s="67"/>
      <c r="G56" s="67">
        <f>'T&amp;F-All'!G189</f>
        <v>28485.34</v>
      </c>
      <c r="H56" s="67"/>
      <c r="I56" s="67"/>
      <c r="L56" s="67">
        <f>'T&amp;F-All'!L189</f>
        <v>56015.6</v>
      </c>
      <c r="M56" s="67">
        <f>'T&amp;F-All'!M189</f>
        <v>39087.68</v>
      </c>
      <c r="N56" s="67"/>
      <c r="O56" s="67"/>
      <c r="R56" s="20">
        <f>'T&amp;F-All'!R189</f>
        <v>38887.584999999999</v>
      </c>
    </row>
    <row r="57" spans="1:18" ht="8.4499999999999993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1:18" x14ac:dyDescent="0.2">
      <c r="A58" s="31" t="s">
        <v>212</v>
      </c>
    </row>
    <row r="59" spans="1:18" x14ac:dyDescent="0.2">
      <c r="B59" s="32" t="s">
        <v>42</v>
      </c>
      <c r="C59" s="67">
        <f>'T&amp;F-All'!C198</f>
        <v>15290.679999999998</v>
      </c>
      <c r="D59" s="67"/>
      <c r="R59" s="20">
        <f>'T&amp;F-All'!R198</f>
        <v>15290.679999999998</v>
      </c>
    </row>
    <row r="60" spans="1:18" ht="8.1" customHeight="1" x14ac:dyDescent="0.2">
      <c r="B60" s="32"/>
    </row>
    <row r="61" spans="1:18" x14ac:dyDescent="0.2">
      <c r="A61" s="31" t="s">
        <v>213</v>
      </c>
    </row>
    <row r="62" spans="1:18" x14ac:dyDescent="0.2">
      <c r="B62" s="32" t="s">
        <v>42</v>
      </c>
      <c r="C62" s="67">
        <f>'T&amp;F-All'!C206</f>
        <v>32684.180000000004</v>
      </c>
      <c r="D62" s="67"/>
      <c r="R62" s="20">
        <f>'T&amp;F-All'!R206</f>
        <v>32684.180000000004</v>
      </c>
    </row>
    <row r="63" spans="1:18" ht="6.6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1:18" x14ac:dyDescent="0.2">
      <c r="A64" s="31" t="s">
        <v>214</v>
      </c>
    </row>
    <row r="65" spans="1:18" x14ac:dyDescent="0.2">
      <c r="B65" s="32" t="s">
        <v>42</v>
      </c>
      <c r="C65" s="67"/>
      <c r="D65" s="67"/>
      <c r="M65" s="67">
        <f>'T&amp;F-All'!M215</f>
        <v>24620.800000000003</v>
      </c>
      <c r="N65" s="67">
        <f>'T&amp;F-All'!N215</f>
        <v>16729.28</v>
      </c>
      <c r="R65" s="20">
        <f>'T&amp;F-All'!R215</f>
        <v>20675.04</v>
      </c>
    </row>
    <row r="66" spans="1:18" ht="6" customHeight="1" x14ac:dyDescent="0.2">
      <c r="B66" s="32"/>
    </row>
    <row r="67" spans="1:18" x14ac:dyDescent="0.2">
      <c r="A67" s="31" t="s">
        <v>215</v>
      </c>
    </row>
    <row r="68" spans="1:18" x14ac:dyDescent="0.2">
      <c r="B68" s="32" t="s">
        <v>42</v>
      </c>
      <c r="C68" s="67"/>
      <c r="D68" s="67"/>
      <c r="M68" s="67">
        <f>'T&amp;F-All'!M222</f>
        <v>42094.400000000001</v>
      </c>
      <c r="N68" s="67">
        <f>'T&amp;F-All'!N222</f>
        <v>36248</v>
      </c>
      <c r="R68" s="20">
        <f>'T&amp;F-All'!R222</f>
        <v>39171.199999999997</v>
      </c>
    </row>
    <row r="69" spans="1:18" x14ac:dyDescent="0.2">
      <c r="B69" s="16"/>
      <c r="C69" s="67"/>
      <c r="D69" s="67"/>
      <c r="M69" s="67"/>
      <c r="N69" s="67"/>
    </row>
    <row r="70" spans="1:18" x14ac:dyDescent="0.2">
      <c r="B70" s="45" t="s">
        <v>232</v>
      </c>
    </row>
    <row r="71" spans="1:18" x14ac:dyDescent="0.2">
      <c r="B71" s="45" t="s">
        <v>233</v>
      </c>
    </row>
  </sheetData>
  <mergeCells count="1">
    <mergeCell ref="A1:R1"/>
  </mergeCells>
  <phoneticPr fontId="0" type="noConversion"/>
  <printOptions horizontalCentered="1"/>
  <pageMargins left="0" right="0" top="0.5" bottom="0.5" header="0.25" footer="0.25"/>
  <pageSetup paperSize="5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Zeros="0" zoomScaleNormal="100" zoomScaleSheetLayoutView="100" workbookViewId="0">
      <pane xSplit="19" ySplit="4" topLeftCell="T5" activePane="bottomRight" state="frozen"/>
      <selection pane="topRight" activeCell="R1" sqref="R1"/>
      <selection pane="bottomLeft" activeCell="A5" sqref="A5"/>
      <selection pane="bottomRight" activeCell="Q35" sqref="Q35"/>
    </sheetView>
  </sheetViews>
  <sheetFormatPr defaultColWidth="9.140625" defaultRowHeight="12.75" x14ac:dyDescent="0.2"/>
  <cols>
    <col min="1" max="1" width="12.7109375" style="33" customWidth="1"/>
    <col min="2" max="2" width="32.140625" style="33" customWidth="1"/>
    <col min="3" max="3" width="10.7109375" style="33" bestFit="1" customWidth="1"/>
    <col min="4" max="4" width="10.7109375" style="33" customWidth="1"/>
    <col min="5" max="16" width="10.7109375" style="33" bestFit="1" customWidth="1"/>
    <col min="17" max="17" width="10.7109375" style="33" customWidth="1"/>
    <col min="18" max="18" width="10.7109375" style="33" bestFit="1" customWidth="1"/>
    <col min="19" max="19" width="6.7109375" style="33" hidden="1" customWidth="1"/>
    <col min="20" max="16384" width="9.140625" style="33"/>
  </cols>
  <sheetData>
    <row r="1" spans="1:19" ht="26.25" x14ac:dyDescent="0.4">
      <c r="A1" s="295" t="s">
        <v>272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19" ht="21" customHeight="1" x14ac:dyDescent="0.4">
      <c r="A2" s="64" t="s">
        <v>274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0" t="s">
        <v>98</v>
      </c>
    </row>
    <row r="3" spans="1:19" ht="6.95" customHeight="1" x14ac:dyDescent="0.4">
      <c r="A3" s="64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0"/>
    </row>
    <row r="4" spans="1:19" x14ac:dyDescent="0.2">
      <c r="C4" s="261" t="s">
        <v>0</v>
      </c>
      <c r="D4" s="261" t="s">
        <v>261</v>
      </c>
      <c r="E4" s="261" t="s">
        <v>1</v>
      </c>
      <c r="F4" s="261" t="s">
        <v>2</v>
      </c>
      <c r="G4" s="261" t="s">
        <v>223</v>
      </c>
      <c r="H4" s="261" t="s">
        <v>229</v>
      </c>
      <c r="I4" s="261" t="s">
        <v>230</v>
      </c>
      <c r="J4" s="261" t="s">
        <v>3</v>
      </c>
      <c r="K4" s="261" t="s">
        <v>4</v>
      </c>
      <c r="L4" s="261" t="s">
        <v>5</v>
      </c>
      <c r="M4" s="261" t="s">
        <v>6</v>
      </c>
      <c r="N4" s="261" t="s">
        <v>7</v>
      </c>
      <c r="O4" s="261" t="s">
        <v>8</v>
      </c>
      <c r="P4" s="261" t="s">
        <v>9</v>
      </c>
      <c r="Q4" s="261" t="s">
        <v>260</v>
      </c>
      <c r="R4" s="261" t="s">
        <v>227</v>
      </c>
      <c r="S4" s="30" t="s">
        <v>10</v>
      </c>
    </row>
    <row r="5" spans="1:19" x14ac:dyDescent="0.2">
      <c r="A5" s="31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9" x14ac:dyDescent="0.2">
      <c r="A6" s="31"/>
      <c r="B6" s="32" t="s">
        <v>12</v>
      </c>
      <c r="C6" s="67">
        <f>'Survey Template'!C144</f>
        <v>19.059999999999999</v>
      </c>
      <c r="D6" s="67">
        <f>'Survey Template'!D144</f>
        <v>0</v>
      </c>
      <c r="E6" s="67">
        <f>'Survey Template'!E144</f>
        <v>12.86</v>
      </c>
      <c r="F6" s="67">
        <f>'Survey Template'!F144</f>
        <v>10.5</v>
      </c>
      <c r="G6" s="67">
        <f>'Survey Template'!G144</f>
        <v>12.08</v>
      </c>
      <c r="H6" s="67">
        <f>'Survey Template'!H144</f>
        <v>25.63</v>
      </c>
      <c r="I6" s="67">
        <f>'Survey Template'!I144</f>
        <v>20.190000000000001</v>
      </c>
      <c r="J6" s="67">
        <f>'Survey Template'!J144</f>
        <v>12.32</v>
      </c>
      <c r="K6" s="67">
        <f>'Survey Template'!K144</f>
        <v>13.57</v>
      </c>
      <c r="L6" s="67">
        <f>'Survey Template'!L144</f>
        <v>11.67</v>
      </c>
      <c r="M6" s="67">
        <f>'Survey Template'!M144</f>
        <v>14.85</v>
      </c>
      <c r="N6" s="67">
        <f>'Survey Template'!N144</f>
        <v>14.47</v>
      </c>
      <c r="O6" s="67">
        <f>'Survey Template'!O144</f>
        <v>11.5</v>
      </c>
      <c r="P6" s="67">
        <f>'Survey Template'!P144</f>
        <v>14.94</v>
      </c>
      <c r="Q6" s="67">
        <f>'Survey Template'!Q144</f>
        <v>17.62</v>
      </c>
      <c r="R6" s="67">
        <f t="array" ref="R6">AVERAGE(IF(C6:Q6&lt;&gt;0,C6:Q6,""))</f>
        <v>15.089999999999998</v>
      </c>
      <c r="S6" s="68"/>
    </row>
    <row r="7" spans="1:19" x14ac:dyDescent="0.2">
      <c r="A7" s="31"/>
      <c r="B7" s="32" t="s">
        <v>13</v>
      </c>
      <c r="C7" s="67">
        <f>'Survey Template'!C147</f>
        <v>1.9</v>
      </c>
      <c r="D7" s="67">
        <f>'Survey Template'!D147</f>
        <v>0</v>
      </c>
      <c r="E7" s="67">
        <f>'Survey Template'!E147</f>
        <v>7.9</v>
      </c>
      <c r="F7" s="67">
        <f>'Survey Template'!F147</f>
        <v>13.969999999999999</v>
      </c>
      <c r="G7" s="67">
        <f>'Survey Template'!G147</f>
        <v>14.46</v>
      </c>
      <c r="H7" s="67">
        <f>'Survey Template'!H147</f>
        <v>2.4500000000000002</v>
      </c>
      <c r="I7" s="67">
        <f>'Survey Template'!I147</f>
        <v>4.2300000000000004</v>
      </c>
      <c r="J7" s="67">
        <f>'Survey Template'!J147</f>
        <v>17.27</v>
      </c>
      <c r="K7" s="67">
        <f>'Survey Template'!K147</f>
        <v>20.93</v>
      </c>
      <c r="L7" s="67">
        <f>'Survey Template'!L147</f>
        <v>14.32</v>
      </c>
      <c r="M7" s="67">
        <f>'Survey Template'!M147</f>
        <v>14.1</v>
      </c>
      <c r="N7" s="67">
        <f>'Survey Template'!N147</f>
        <v>17.12</v>
      </c>
      <c r="O7" s="67">
        <f>'Survey Template'!O147</f>
        <v>13.54</v>
      </c>
      <c r="P7" s="67">
        <f>'Survey Template'!P147</f>
        <v>8.7100000000000009</v>
      </c>
      <c r="Q7" s="67">
        <f>'Survey Template'!Q147</f>
        <v>14.12</v>
      </c>
      <c r="R7" s="67">
        <f t="array" ref="R7">AVERAGE(IF(C7:Q7&lt;&gt;0,C7:Q7,""))</f>
        <v>11.787142857142857</v>
      </c>
      <c r="S7" s="68"/>
    </row>
    <row r="8" spans="1:19" x14ac:dyDescent="0.2">
      <c r="A8" s="31"/>
      <c r="B8" s="32" t="s">
        <v>87</v>
      </c>
      <c r="C8" s="67">
        <f>'Survey Template'!C148</f>
        <v>0</v>
      </c>
      <c r="D8" s="67">
        <f>'Survey Template'!D148</f>
        <v>0</v>
      </c>
      <c r="E8" s="67">
        <f>'Survey Template'!E148</f>
        <v>0</v>
      </c>
      <c r="F8" s="67">
        <f>'Survey Template'!F148</f>
        <v>0</v>
      </c>
      <c r="G8" s="67">
        <f>'Survey Template'!G148</f>
        <v>0</v>
      </c>
      <c r="H8" s="67">
        <f>'Survey Template'!H148</f>
        <v>0</v>
      </c>
      <c r="I8" s="67">
        <f>'Survey Template'!I148</f>
        <v>0</v>
      </c>
      <c r="J8" s="67">
        <f>'Survey Template'!J148</f>
        <v>0</v>
      </c>
      <c r="K8" s="67">
        <f>'Survey Template'!K148</f>
        <v>0</v>
      </c>
      <c r="L8" s="67">
        <f>'Survey Template'!L148</f>
        <v>0</v>
      </c>
      <c r="M8" s="67">
        <f>'Survey Template'!M148</f>
        <v>2</v>
      </c>
      <c r="N8" s="67">
        <f>'Survey Template'!N148</f>
        <v>2</v>
      </c>
      <c r="O8" s="67">
        <f>'Survey Template'!O148</f>
        <v>4</v>
      </c>
      <c r="P8" s="67">
        <f>'Survey Template'!P148</f>
        <v>0</v>
      </c>
      <c r="Q8" s="67"/>
      <c r="R8" s="67">
        <f t="array" ref="R8">AVERAGE(IF(C8:Q8&lt;&gt;0,C8:Q8,""))</f>
        <v>2.6666666666666665</v>
      </c>
    </row>
    <row r="9" spans="1:19" x14ac:dyDescent="0.2">
      <c r="A9" s="31"/>
      <c r="B9" s="32" t="s">
        <v>14</v>
      </c>
      <c r="C9" s="67">
        <f>'Survey Template'!C152</f>
        <v>15.81</v>
      </c>
      <c r="D9" s="67">
        <f>'Survey Template'!D152</f>
        <v>0</v>
      </c>
      <c r="E9" s="67">
        <f>'Survey Template'!E152</f>
        <v>13.97</v>
      </c>
      <c r="F9" s="67">
        <f>'Survey Template'!F152</f>
        <v>6.91</v>
      </c>
      <c r="G9" s="67">
        <f>'Survey Template'!G152</f>
        <v>9.94</v>
      </c>
      <c r="H9" s="67">
        <f>'Survey Template'!H152</f>
        <v>4.9000000000000004</v>
      </c>
      <c r="I9" s="67">
        <f>'Survey Template'!I152</f>
        <v>4.03</v>
      </c>
      <c r="J9" s="67">
        <f>'Survey Template'!J152</f>
        <v>9.42</v>
      </c>
      <c r="K9" s="67">
        <f>'Survey Template'!K152</f>
        <v>7.52</v>
      </c>
      <c r="L9" s="67">
        <f>'Survey Template'!L152</f>
        <v>10.84</v>
      </c>
      <c r="M9" s="67">
        <f>'Survey Template'!M152</f>
        <v>0</v>
      </c>
      <c r="N9" s="67">
        <f>'Survey Template'!N152</f>
        <v>10.25</v>
      </c>
      <c r="O9" s="67">
        <f>'Survey Template'!O152</f>
        <v>9.24</v>
      </c>
      <c r="P9" s="67">
        <f>'Survey Template'!P152</f>
        <v>5.61</v>
      </c>
      <c r="Q9" s="67">
        <f>'Survey Template'!Q152</f>
        <v>9.58</v>
      </c>
      <c r="R9" s="67">
        <f t="array" ref="R9">AVERAGE(IF(C9:Q9&lt;&gt;0,C9:Q9,""))</f>
        <v>9.0784615384615375</v>
      </c>
    </row>
    <row r="10" spans="1:19" x14ac:dyDescent="0.2">
      <c r="B10" s="42" t="s">
        <v>106</v>
      </c>
      <c r="C10" s="69">
        <f>'Survey Template'!C155</f>
        <v>9.44</v>
      </c>
      <c r="D10" s="69">
        <f>'Survey Template'!D155</f>
        <v>0</v>
      </c>
      <c r="E10" s="69">
        <f>'Survey Template'!E155</f>
        <v>8.9</v>
      </c>
      <c r="F10" s="69">
        <f>'Survey Template'!F155</f>
        <v>0</v>
      </c>
      <c r="G10" s="69">
        <f>'Survey Template'!G155</f>
        <v>3</v>
      </c>
      <c r="H10" s="69">
        <f>'Survey Template'!H155</f>
        <v>2.25</v>
      </c>
      <c r="I10" s="69">
        <f>'Survey Template'!I155</f>
        <v>0</v>
      </c>
      <c r="J10" s="69">
        <f>'Survey Template'!J155</f>
        <v>0</v>
      </c>
      <c r="K10" s="69">
        <f>'Survey Template'!K155</f>
        <v>8</v>
      </c>
      <c r="L10" s="69">
        <f>'Survey Template'!L155</f>
        <v>9.1</v>
      </c>
      <c r="M10" s="69">
        <f>'Survey Template'!M155</f>
        <v>0</v>
      </c>
      <c r="N10" s="69">
        <f>'Survey Template'!N155</f>
        <v>4.08</v>
      </c>
      <c r="O10" s="69">
        <f>'Survey Template'!O155</f>
        <v>8.6999999999999993</v>
      </c>
      <c r="P10" s="69">
        <f>'Survey Template'!P155</f>
        <v>0</v>
      </c>
      <c r="Q10" s="69">
        <f>'Survey Template'!Q155</f>
        <v>3</v>
      </c>
      <c r="R10" s="67">
        <f t="array" ref="R10">AVERAGE(IF(C10:Q10&lt;&gt;0,C10:Q10,""))</f>
        <v>6.2744444444444447</v>
      </c>
    </row>
    <row r="11" spans="1:19" x14ac:dyDescent="0.2">
      <c r="B11" s="42" t="s">
        <v>183</v>
      </c>
      <c r="C11" s="69">
        <f>'Survey Template'!C159</f>
        <v>0</v>
      </c>
      <c r="D11" s="69"/>
      <c r="E11" s="69">
        <f>'Survey Template'!E159</f>
        <v>0</v>
      </c>
      <c r="F11" s="69">
        <f>'Survey Template'!F159</f>
        <v>0</v>
      </c>
      <c r="G11" s="69">
        <f>'Survey Template'!G159</f>
        <v>1</v>
      </c>
      <c r="H11" s="69">
        <f>'Survey Template'!H159</f>
        <v>1</v>
      </c>
      <c r="I11" s="69">
        <f>'Survey Template'!I159</f>
        <v>0</v>
      </c>
      <c r="J11" s="69">
        <f>'Survey Template'!J159</f>
        <v>0</v>
      </c>
      <c r="K11" s="69">
        <f>'Survey Template'!K159</f>
        <v>0.75</v>
      </c>
      <c r="L11" s="69">
        <f>'Survey Template'!L159</f>
        <v>0</v>
      </c>
      <c r="M11" s="69">
        <f>'Survey Template'!M159</f>
        <v>0</v>
      </c>
      <c r="N11" s="69">
        <f>'Survey Template'!N159</f>
        <v>0</v>
      </c>
      <c r="O11" s="69">
        <f>'Survey Template'!O159</f>
        <v>0</v>
      </c>
      <c r="P11" s="69">
        <f>'Survey Template'!P159</f>
        <v>1</v>
      </c>
      <c r="Q11" s="69">
        <f>'Survey Template'!Q159</f>
        <v>0</v>
      </c>
      <c r="R11" s="67">
        <f t="array" ref="R11">AVERAGE(IF(C11:Q11&lt;&gt;0,C11:Q11,""))</f>
        <v>0.9375</v>
      </c>
    </row>
    <row r="12" spans="1:19" ht="66" customHeight="1" thickBot="1" x14ac:dyDescent="0.25">
      <c r="A12" s="31"/>
      <c r="B12" s="51" t="s">
        <v>250</v>
      </c>
      <c r="C12" s="70">
        <f>'Survey Template'!C204</f>
        <v>0</v>
      </c>
      <c r="D12" s="70"/>
      <c r="E12" s="70">
        <f>'Survey Template'!E206</f>
        <v>2</v>
      </c>
      <c r="F12" s="70">
        <f>'Survey Template'!F204</f>
        <v>0</v>
      </c>
      <c r="G12" s="70">
        <f>'Survey Template'!G206</f>
        <v>1.5</v>
      </c>
      <c r="H12" s="70">
        <f>'Survey Template'!H204</f>
        <v>0</v>
      </c>
      <c r="I12" s="70">
        <f>'Survey Template'!I204</f>
        <v>0</v>
      </c>
      <c r="J12" s="70">
        <f>'Survey Template'!J204</f>
        <v>0</v>
      </c>
      <c r="K12" s="70">
        <f>'Survey Template'!K204</f>
        <v>0</v>
      </c>
      <c r="L12" s="70">
        <f>'Survey Template'!L204</f>
        <v>0</v>
      </c>
      <c r="M12" s="70">
        <f>'Survey Template'!M204</f>
        <v>0</v>
      </c>
      <c r="N12" s="70">
        <f>'Survey Template'!N204+'Survey Template'!N160</f>
        <v>5.25</v>
      </c>
      <c r="O12" s="70">
        <f>'Survey Template'!O204</f>
        <v>0</v>
      </c>
      <c r="P12" s="70"/>
      <c r="Q12" s="70"/>
      <c r="R12" s="294">
        <f t="array" ref="R12">AVERAGE(IF(C12:Q12&lt;&gt;0,C12:Q12,""))</f>
        <v>2.9166666666666665</v>
      </c>
    </row>
    <row r="13" spans="1:19" x14ac:dyDescent="0.2">
      <c r="B13" s="49" t="s">
        <v>16</v>
      </c>
      <c r="C13" s="67">
        <f>SUM(C6:C12)</f>
        <v>46.209999999999994</v>
      </c>
      <c r="D13" s="67">
        <f>SUM(D6:D12)</f>
        <v>0</v>
      </c>
      <c r="E13" s="67">
        <f>SUM(E6:E12)</f>
        <v>45.629999999999995</v>
      </c>
      <c r="F13" s="67">
        <f t="shared" ref="F13:O13" si="0">SUM(F6:F12)</f>
        <v>31.38</v>
      </c>
      <c r="G13" s="67">
        <f>SUM(G6:G12)</f>
        <v>41.98</v>
      </c>
      <c r="H13" s="67">
        <f t="shared" ref="H13:I13" si="1">SUM(H6:H12)</f>
        <v>36.229999999999997</v>
      </c>
      <c r="I13" s="67">
        <f t="shared" si="1"/>
        <v>28.450000000000003</v>
      </c>
      <c r="J13" s="67">
        <f>SUM(J6:J12)</f>
        <v>39.01</v>
      </c>
      <c r="K13" s="67">
        <f>SUM(K6:K12)</f>
        <v>50.769999999999996</v>
      </c>
      <c r="L13" s="67">
        <f t="shared" si="0"/>
        <v>45.93</v>
      </c>
      <c r="M13" s="67">
        <f t="shared" si="0"/>
        <v>30.95</v>
      </c>
      <c r="N13" s="67">
        <f>SUM(N6:N12)</f>
        <v>53.17</v>
      </c>
      <c r="O13" s="67">
        <f t="shared" si="0"/>
        <v>46.980000000000004</v>
      </c>
      <c r="P13" s="67">
        <f>SUM(P6:P12)</f>
        <v>30.259999999999998</v>
      </c>
      <c r="Q13" s="67">
        <f>SUM(Q6:Q12)</f>
        <v>44.32</v>
      </c>
      <c r="R13" s="67">
        <f t="array" ref="R13">AVERAGE(IF(C13:Q13&lt;&gt;0,C13:Q13,""))</f>
        <v>40.805000000000007</v>
      </c>
    </row>
    <row r="14" spans="1:19" ht="8.1" customHeight="1" x14ac:dyDescent="0.2">
      <c r="B14" s="49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19" x14ac:dyDescent="0.2">
      <c r="B15" s="42" t="s">
        <v>122</v>
      </c>
      <c r="C15" s="69">
        <f>'Survey Template'!C167</f>
        <v>5.25</v>
      </c>
      <c r="D15" s="69">
        <f>'Survey Template'!D167</f>
        <v>5.25</v>
      </c>
      <c r="E15" s="69">
        <f>'Survey Template'!E167</f>
        <v>5.25</v>
      </c>
      <c r="F15" s="69">
        <f>'Survey Template'!F167</f>
        <v>5.16</v>
      </c>
      <c r="G15" s="69">
        <f>'Survey Template'!G167</f>
        <v>5.25</v>
      </c>
      <c r="H15" s="69">
        <f>'Survey Template'!H167</f>
        <v>5.25</v>
      </c>
      <c r="I15" s="69">
        <f>'Survey Template'!I167</f>
        <v>5.25</v>
      </c>
      <c r="J15" s="69">
        <f>'Survey Template'!J167</f>
        <v>5.16</v>
      </c>
      <c r="K15" s="69">
        <f>'Survey Template'!K167</f>
        <v>5.25</v>
      </c>
      <c r="L15" s="69">
        <f>'Survey Template'!L167</f>
        <v>5.16</v>
      </c>
      <c r="M15" s="69">
        <f>'Survey Template'!M167</f>
        <v>5.25</v>
      </c>
      <c r="N15" s="69">
        <f>'Survey Template'!N167</f>
        <v>5.25</v>
      </c>
      <c r="O15" s="69">
        <f>'Survey Template'!O167</f>
        <v>5.25</v>
      </c>
      <c r="P15" s="69">
        <f>'Survey Template'!P167</f>
        <v>5.25</v>
      </c>
      <c r="Q15" s="69">
        <f>'Survey Template'!Q167</f>
        <v>5.25</v>
      </c>
      <c r="R15" s="67">
        <f t="array" ref="R15">AVERAGE(IF(C15:Q15&lt;&gt;0,C15:Q15,""))</f>
        <v>5.2319999999999993</v>
      </c>
    </row>
    <row r="16" spans="1:19" ht="11.1" customHeight="1" x14ac:dyDescent="0.2">
      <c r="B16" s="32"/>
      <c r="C16" s="67"/>
      <c r="D16" s="67"/>
      <c r="E16" s="67"/>
      <c r="F16" s="67"/>
      <c r="G16" s="69"/>
      <c r="H16" s="69"/>
      <c r="I16" s="69"/>
      <c r="J16" s="67"/>
      <c r="K16" s="67"/>
      <c r="L16" s="67"/>
      <c r="M16" s="67"/>
      <c r="N16" s="67"/>
      <c r="O16" s="67"/>
      <c r="P16" s="67"/>
      <c r="Q16" s="67"/>
      <c r="R16" s="67"/>
    </row>
    <row r="17" spans="1:21" x14ac:dyDescent="0.2">
      <c r="A17" s="31" t="s">
        <v>17</v>
      </c>
      <c r="B17" s="32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</row>
    <row r="18" spans="1:21" x14ac:dyDescent="0.2">
      <c r="B18" s="32" t="s">
        <v>12</v>
      </c>
      <c r="C18" s="67">
        <f>'Survey Template'!C145</f>
        <v>0</v>
      </c>
      <c r="D18" s="67">
        <f>'Survey Template'!D145</f>
        <v>0</v>
      </c>
      <c r="E18" s="67">
        <f>'Survey Template'!E145</f>
        <v>0</v>
      </c>
      <c r="F18" s="67">
        <f>'Survey Template'!F145</f>
        <v>0</v>
      </c>
      <c r="G18" s="67">
        <f>'Survey Template'!G145</f>
        <v>7</v>
      </c>
      <c r="H18" s="67">
        <f>'Survey Template'!H145</f>
        <v>0</v>
      </c>
      <c r="I18" s="67">
        <f>'Survey Template'!I145</f>
        <v>0</v>
      </c>
      <c r="J18" s="67">
        <f>'Survey Template'!J145</f>
        <v>0</v>
      </c>
      <c r="K18" s="67">
        <f>'Survey Template'!K145</f>
        <v>0</v>
      </c>
      <c r="L18" s="67">
        <f>'Survey Template'!L145</f>
        <v>0</v>
      </c>
      <c r="M18" s="67">
        <f>'Survey Template'!M145</f>
        <v>0</v>
      </c>
      <c r="N18" s="67">
        <f>'Survey Template'!N145</f>
        <v>0</v>
      </c>
      <c r="O18" s="67">
        <f>'Survey Template'!O145</f>
        <v>0</v>
      </c>
      <c r="P18" s="67">
        <f>'Survey Template'!P145</f>
        <v>0</v>
      </c>
      <c r="Q18" s="67">
        <f>'Survey Template'!Q145</f>
        <v>0</v>
      </c>
      <c r="R18" s="67">
        <f t="array" ref="R18">AVERAGE(IF(C18:Q18&lt;&gt;0,C18:Q18,""))</f>
        <v>7</v>
      </c>
    </row>
    <row r="19" spans="1:21" x14ac:dyDescent="0.2">
      <c r="B19" s="32" t="s">
        <v>13</v>
      </c>
      <c r="C19" s="67">
        <f>'Survey Template'!C150</f>
        <v>0</v>
      </c>
      <c r="D19" s="67">
        <f>'Survey Template'!D150</f>
        <v>0</v>
      </c>
      <c r="E19" s="67">
        <f>'Survey Template'!E150</f>
        <v>0</v>
      </c>
      <c r="F19" s="67">
        <f>'Survey Template'!F150</f>
        <v>0</v>
      </c>
      <c r="G19" s="67">
        <f>'Survey Template'!G150</f>
        <v>10</v>
      </c>
      <c r="H19" s="67">
        <f>'Survey Template'!H150</f>
        <v>5</v>
      </c>
      <c r="I19" s="67">
        <f>'Survey Template'!I150</f>
        <v>5</v>
      </c>
      <c r="J19" s="67">
        <f>'Survey Template'!J150</f>
        <v>0</v>
      </c>
      <c r="K19" s="67">
        <f>'Survey Template'!K150</f>
        <v>0</v>
      </c>
      <c r="L19" s="67">
        <f>'Survey Template'!L150</f>
        <v>0</v>
      </c>
      <c r="M19" s="67">
        <f>'Survey Template'!M150</f>
        <v>10</v>
      </c>
      <c r="N19" s="67">
        <f>'Survey Template'!N150</f>
        <v>0</v>
      </c>
      <c r="O19" s="67">
        <f>'Survey Template'!O150</f>
        <v>0</v>
      </c>
      <c r="P19" s="67">
        <f>'Survey Template'!P150</f>
        <v>0</v>
      </c>
      <c r="Q19" s="67">
        <f>'Survey Template'!Q150</f>
        <v>0</v>
      </c>
      <c r="R19" s="67">
        <f t="array" ref="R19">AVERAGE(IF(C19:Q19&lt;&gt;0,C19:Q19,""))</f>
        <v>7.5</v>
      </c>
    </row>
    <row r="20" spans="1:21" x14ac:dyDescent="0.2">
      <c r="B20" s="32" t="s">
        <v>14</v>
      </c>
      <c r="C20" s="67">
        <f>'Survey Template'!C153</f>
        <v>0</v>
      </c>
      <c r="D20" s="67">
        <f>'Survey Template'!D153</f>
        <v>0</v>
      </c>
      <c r="E20" s="67">
        <f>'Survey Template'!E153</f>
        <v>0</v>
      </c>
      <c r="F20" s="67">
        <f>'Survey Template'!F153</f>
        <v>0</v>
      </c>
      <c r="G20" s="67">
        <f>'Survey Template'!G153</f>
        <v>0</v>
      </c>
      <c r="H20" s="67">
        <f>'Survey Template'!H153</f>
        <v>0</v>
      </c>
      <c r="I20" s="67">
        <f>'Survey Template'!I153</f>
        <v>0</v>
      </c>
      <c r="J20" s="67">
        <f>'Survey Template'!J153</f>
        <v>0</v>
      </c>
      <c r="K20" s="67">
        <f>'Survey Template'!K153</f>
        <v>0</v>
      </c>
      <c r="L20" s="67">
        <f>'Survey Template'!L153</f>
        <v>0</v>
      </c>
      <c r="M20" s="67">
        <f>'Survey Template'!M153</f>
        <v>93.69</v>
      </c>
      <c r="N20" s="67">
        <f>'Survey Template'!N153</f>
        <v>0</v>
      </c>
      <c r="O20" s="67">
        <f>'Survey Template'!O153</f>
        <v>0</v>
      </c>
      <c r="P20" s="67">
        <f>'Survey Template'!P153</f>
        <v>0</v>
      </c>
      <c r="Q20" s="67">
        <f>'Survey Template'!Q153</f>
        <v>0</v>
      </c>
      <c r="R20" s="67">
        <f t="array" ref="R20">AVERAGE(IF(C20:Q20&lt;&gt;0,C20:Q20,""))</f>
        <v>93.69</v>
      </c>
    </row>
    <row r="21" spans="1:21" x14ac:dyDescent="0.2">
      <c r="B21" s="42" t="s">
        <v>15</v>
      </c>
      <c r="C21" s="69">
        <f>'Survey Template'!C156</f>
        <v>0</v>
      </c>
      <c r="D21" s="69">
        <f>'Survey Template'!D156</f>
        <v>0</v>
      </c>
      <c r="E21" s="69">
        <f>'Survey Template'!E156</f>
        <v>0</v>
      </c>
      <c r="F21" s="69">
        <f>'Survey Template'!F156</f>
        <v>65</v>
      </c>
      <c r="G21" s="69">
        <f>'Survey Template'!G156</f>
        <v>0</v>
      </c>
      <c r="H21" s="69">
        <f>'Survey Template'!H156</f>
        <v>0</v>
      </c>
      <c r="I21" s="69">
        <f>'Survey Template'!I156</f>
        <v>0</v>
      </c>
      <c r="J21" s="69">
        <f>'Survey Template'!J156</f>
        <v>76.900000000000006</v>
      </c>
      <c r="K21" s="69">
        <f>'Survey Template'!K156</f>
        <v>0</v>
      </c>
      <c r="L21" s="69">
        <f>'Survey Template'!L156</f>
        <v>0</v>
      </c>
      <c r="M21" s="67">
        <f>'Survey Template'!M156</f>
        <v>89</v>
      </c>
      <c r="N21" s="67">
        <f>'Survey Template'!N156</f>
        <v>0</v>
      </c>
      <c r="O21" s="67">
        <f>'Survey Template'!O156</f>
        <v>0</v>
      </c>
      <c r="P21" s="67">
        <f>'Survey Template'!P156</f>
        <v>0</v>
      </c>
      <c r="Q21" s="67">
        <f>'Survey Template'!Q156</f>
        <v>0</v>
      </c>
      <c r="R21" s="67">
        <f t="array" ref="R21">AVERAGE(IF(C21:Q21&lt;&gt;0,C21:Q21,""))</f>
        <v>76.966666666666669</v>
      </c>
    </row>
    <row r="22" spans="1:21" ht="13.5" thickBot="1" x14ac:dyDescent="0.25">
      <c r="A22" s="31"/>
      <c r="B22" s="32" t="s">
        <v>226</v>
      </c>
      <c r="C22" s="70">
        <f>'Survey Template'!C203</f>
        <v>0</v>
      </c>
      <c r="D22" s="70">
        <f>'Survey Template'!D203</f>
        <v>0</v>
      </c>
      <c r="E22" s="70">
        <f>'Survey Template'!E205</f>
        <v>20</v>
      </c>
      <c r="F22" s="70">
        <f>'Survey Template'!F203</f>
        <v>0</v>
      </c>
      <c r="G22" s="70">
        <f>'Survey Template'!G205</f>
        <v>20</v>
      </c>
      <c r="H22" s="70">
        <f>'Survey Template'!H203</f>
        <v>0</v>
      </c>
      <c r="I22" s="70">
        <f>'Survey Template'!I203</f>
        <v>0</v>
      </c>
      <c r="J22" s="70">
        <f>'Survey Template'!J203</f>
        <v>0</v>
      </c>
      <c r="K22" s="70">
        <f>'Survey Template'!K203</f>
        <v>0</v>
      </c>
      <c r="L22" s="70">
        <f>'Survey Template'!L203</f>
        <v>0</v>
      </c>
      <c r="M22" s="70">
        <f>'Survey Template'!M203</f>
        <v>0</v>
      </c>
      <c r="N22" s="70">
        <f>'Survey Template'!N203</f>
        <v>0</v>
      </c>
      <c r="O22" s="70">
        <f>'Survey Template'!O203</f>
        <v>0</v>
      </c>
      <c r="P22" s="70">
        <f>'Survey Template'!P203</f>
        <v>0</v>
      </c>
      <c r="Q22" s="70">
        <f>'Survey Template'!Q203</f>
        <v>0</v>
      </c>
      <c r="R22" s="294"/>
    </row>
    <row r="23" spans="1:21" x14ac:dyDescent="0.2">
      <c r="B23" s="49" t="s">
        <v>16</v>
      </c>
      <c r="C23" s="67">
        <f>SUM(C18:C22)</f>
        <v>0</v>
      </c>
      <c r="D23" s="67">
        <f>SUM(D18:D22)</f>
        <v>0</v>
      </c>
      <c r="E23" s="67">
        <f>SUM(E18:E22)</f>
        <v>20</v>
      </c>
      <c r="F23" s="67">
        <f>SUM(F18:F22)</f>
        <v>65</v>
      </c>
      <c r="G23" s="67">
        <f>SUM(G18:G22)</f>
        <v>37</v>
      </c>
      <c r="H23" s="67">
        <f t="shared" ref="H23:I23" si="2">SUM(H18:H22)</f>
        <v>5</v>
      </c>
      <c r="I23" s="67">
        <f t="shared" si="2"/>
        <v>5</v>
      </c>
      <c r="J23" s="67">
        <f>SUM(J18:J22)</f>
        <v>76.900000000000006</v>
      </c>
      <c r="K23" s="67">
        <f t="shared" ref="K23:L23" si="3">SUM(K18:K22)</f>
        <v>0</v>
      </c>
      <c r="L23" s="67">
        <f t="shared" si="3"/>
        <v>0</v>
      </c>
      <c r="M23" s="67">
        <f>SUM(M18:M22)</f>
        <v>192.69</v>
      </c>
      <c r="N23" s="67">
        <f t="shared" ref="N23:Q23" si="4">SUM(N18:N22)</f>
        <v>0</v>
      </c>
      <c r="O23" s="67">
        <f t="shared" si="4"/>
        <v>0</v>
      </c>
      <c r="P23" s="67">
        <f t="shared" si="4"/>
        <v>0</v>
      </c>
      <c r="Q23" s="67">
        <f t="shared" si="4"/>
        <v>0</v>
      </c>
      <c r="R23" s="67">
        <f t="array" ref="R23">AVERAGE(IF(C23:Q23&lt;&gt;0,C23:Q23,""))</f>
        <v>57.370000000000005</v>
      </c>
    </row>
    <row r="24" spans="1:21" ht="8.4499999999999993" customHeight="1" x14ac:dyDescent="0.2">
      <c r="B24" s="42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7"/>
    </row>
    <row r="25" spans="1:21" x14ac:dyDescent="0.2">
      <c r="A25" s="31" t="s">
        <v>271</v>
      </c>
      <c r="B25" s="32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</row>
    <row r="26" spans="1:21" x14ac:dyDescent="0.2">
      <c r="B26" s="32" t="s">
        <v>18</v>
      </c>
      <c r="C26" s="67">
        <f>'Survey Template'!C122</f>
        <v>6.76</v>
      </c>
      <c r="D26" s="67">
        <f>'Survey Template'!D122</f>
        <v>6.76</v>
      </c>
      <c r="E26" s="67">
        <f>'Survey Template'!E122</f>
        <v>4.76</v>
      </c>
      <c r="F26" s="67">
        <f>'Survey Template'!F122</f>
        <v>6.76</v>
      </c>
      <c r="G26" s="67">
        <f>'Survey Template'!G122</f>
        <v>6.76</v>
      </c>
      <c r="H26" s="67">
        <f>'Survey Template'!H122</f>
        <v>6.76</v>
      </c>
      <c r="I26" s="67">
        <f>'Survey Template'!I122</f>
        <v>6.76</v>
      </c>
      <c r="J26" s="67">
        <f>'Survey Template'!J122</f>
        <v>6.76</v>
      </c>
      <c r="K26" s="67">
        <f>'Survey Template'!K122</f>
        <v>6.76</v>
      </c>
      <c r="L26" s="67">
        <f>'Survey Template'!L122</f>
        <v>6.76</v>
      </c>
      <c r="M26" s="67">
        <f>'Survey Template'!M122</f>
        <v>6.76</v>
      </c>
      <c r="N26" s="67">
        <f>'Survey Template'!N122</f>
        <v>6.76</v>
      </c>
      <c r="O26" s="67">
        <f>'Survey Template'!O122</f>
        <v>6.76</v>
      </c>
      <c r="P26" s="67">
        <f>'Survey Template'!P122</f>
        <v>6.14</v>
      </c>
      <c r="Q26" s="67">
        <f>'Survey Template'!Q122</f>
        <v>4.76</v>
      </c>
      <c r="R26" s="67">
        <f t="array" ref="R26">AVERAGE(IF(C26:Q26&lt;&gt;0,C26:Q26,""))</f>
        <v>6.4520000000000008</v>
      </c>
    </row>
    <row r="27" spans="1:21" s="74" customFormat="1" ht="6.6" customHeight="1" x14ac:dyDescent="0.2">
      <c r="B27" s="30"/>
      <c r="R27" s="67"/>
      <c r="S27" s="17"/>
      <c r="U27" s="18"/>
    </row>
    <row r="28" spans="1:21" x14ac:dyDescent="0.2">
      <c r="A28" s="31" t="s">
        <v>20</v>
      </c>
      <c r="R28" s="67"/>
    </row>
    <row r="29" spans="1:21" x14ac:dyDescent="0.2">
      <c r="B29" s="32" t="s">
        <v>26</v>
      </c>
      <c r="C29" s="67">
        <f>'Survey Template'!C12</f>
        <v>105.07</v>
      </c>
      <c r="D29" s="67">
        <f>'Survey Template'!D12</f>
        <v>78.8</v>
      </c>
      <c r="E29" s="67">
        <f>'Survey Template'!E12</f>
        <v>105.07</v>
      </c>
      <c r="F29" s="67">
        <f>'Survey Template'!F12</f>
        <v>105.07</v>
      </c>
      <c r="G29" s="67">
        <f>'Survey Template'!G12</f>
        <v>105.07</v>
      </c>
      <c r="H29" s="67">
        <f>'Survey Template'!H12</f>
        <v>105.07</v>
      </c>
      <c r="I29" s="67">
        <f>'Survey Template'!I12</f>
        <v>105.07</v>
      </c>
      <c r="J29" s="67">
        <f>'Survey Template'!J12</f>
        <v>105.07</v>
      </c>
      <c r="K29" s="67">
        <f>'Survey Template'!K12</f>
        <v>105.07</v>
      </c>
      <c r="L29" s="67">
        <f>'Survey Template'!L12</f>
        <v>105.07</v>
      </c>
      <c r="M29" s="67">
        <f>'Survey Template'!M12</f>
        <v>105.07</v>
      </c>
      <c r="N29" s="67">
        <f>'Survey Template'!N12</f>
        <v>105.07</v>
      </c>
      <c r="O29" s="67">
        <f>'Survey Template'!O12</f>
        <v>105.07</v>
      </c>
      <c r="P29" s="67">
        <f>'Survey Template'!P12</f>
        <v>105.07</v>
      </c>
      <c r="Q29" s="67">
        <f>'Survey Template'!Q12</f>
        <v>105.07</v>
      </c>
      <c r="R29" s="67">
        <f t="array" ref="R29">AVERAGE(IF(C29:Q29&lt;&gt;0,C29:Q29,""))</f>
        <v>103.31866666666663</v>
      </c>
      <c r="S29" s="68" t="e">
        <f>SUMPRODUCT(C29:P29,#REF!)/SUM(#REF!)</f>
        <v>#REF!</v>
      </c>
    </row>
    <row r="30" spans="1:21" x14ac:dyDescent="0.2">
      <c r="B30" s="42" t="s">
        <v>225</v>
      </c>
      <c r="C30" s="69">
        <f>'Survey Template'!C14</f>
        <v>44.17</v>
      </c>
      <c r="D30" s="69">
        <f>'Survey Template'!D14</f>
        <v>33.119999999999997</v>
      </c>
      <c r="E30" s="69">
        <f>'Survey Template'!E14</f>
        <v>49.59</v>
      </c>
      <c r="F30" s="69">
        <f>'Survey Template'!F14</f>
        <v>36.380000000000003</v>
      </c>
      <c r="G30" s="69">
        <f>'Survey Template'!G14</f>
        <v>46.88</v>
      </c>
      <c r="H30" s="69">
        <f>'Survey Template'!H14</f>
        <v>35.14</v>
      </c>
      <c r="I30" s="69">
        <f>'Survey Template'!I14</f>
        <v>35.14</v>
      </c>
      <c r="J30" s="69">
        <f>'Survey Template'!J14</f>
        <v>40.130000000000003</v>
      </c>
      <c r="K30" s="69">
        <f>'Survey Template'!K14</f>
        <v>38.880000000000003</v>
      </c>
      <c r="L30" s="69">
        <f>'Survey Template'!L14</f>
        <v>44.2</v>
      </c>
      <c r="M30" s="69">
        <f>'Survey Template'!M14</f>
        <v>52.29</v>
      </c>
      <c r="N30" s="69">
        <f>'Survey Template'!N14</f>
        <v>37.630000000000003</v>
      </c>
      <c r="O30" s="69">
        <f>'Survey Template'!O14</f>
        <v>36.380000000000003</v>
      </c>
      <c r="P30" s="69">
        <f>'Survey Template'!P14</f>
        <v>40.130000000000003</v>
      </c>
      <c r="Q30" s="69">
        <f>'Survey Template'!Q14</f>
        <v>0</v>
      </c>
      <c r="R30" s="67">
        <f t="array" ref="R30">AVERAGE(IF(C30:Q30&lt;&gt;0,C30:Q30,""))</f>
        <v>40.718571428571423</v>
      </c>
    </row>
    <row r="31" spans="1:21" ht="13.5" thickBot="1" x14ac:dyDescent="0.25">
      <c r="B31" s="32" t="s">
        <v>21</v>
      </c>
      <c r="C31" s="70">
        <f>'Survey Template'!C35</f>
        <v>5.25</v>
      </c>
      <c r="D31" s="70">
        <f>'Survey Template'!D35</f>
        <v>5.25</v>
      </c>
      <c r="E31" s="70">
        <f>'Survey Template'!E35</f>
        <v>5.25</v>
      </c>
      <c r="F31" s="70">
        <f>'Survey Template'!F35</f>
        <v>5.16</v>
      </c>
      <c r="G31" s="70">
        <f>'Survey Template'!G35</f>
        <v>5.25</v>
      </c>
      <c r="H31" s="70">
        <f>'Survey Template'!H35</f>
        <v>5.25</v>
      </c>
      <c r="I31" s="70">
        <f>'Survey Template'!I35</f>
        <v>5.25</v>
      </c>
      <c r="J31" s="70">
        <f>'Survey Template'!J35</f>
        <v>5.16</v>
      </c>
      <c r="K31" s="70">
        <f>'Survey Template'!K35</f>
        <v>5.25</v>
      </c>
      <c r="L31" s="70">
        <f>'Survey Template'!L35</f>
        <v>5.16</v>
      </c>
      <c r="M31" s="70">
        <f>'Survey Template'!M35</f>
        <v>5.25</v>
      </c>
      <c r="N31" s="70">
        <f>'Survey Template'!N35</f>
        <v>5.25</v>
      </c>
      <c r="O31" s="70">
        <f>'Survey Template'!O35</f>
        <v>5.25</v>
      </c>
      <c r="P31" s="70">
        <f>'Survey Template'!P35</f>
        <v>5.25</v>
      </c>
      <c r="Q31" s="70">
        <f>'Survey Template'!Q35</f>
        <v>5.25</v>
      </c>
      <c r="R31" s="294">
        <f t="array" ref="R31">AVERAGE(IF(C31:Q31&lt;&gt;0,C31:Q31,""))</f>
        <v>5.2319999999999993</v>
      </c>
      <c r="S31" s="68" t="e">
        <f>SUMPRODUCT(C31:P31,#REF!)/SUM(#REF!)</f>
        <v>#REF!</v>
      </c>
    </row>
    <row r="32" spans="1:21" x14ac:dyDescent="0.2">
      <c r="B32" s="49" t="s">
        <v>16</v>
      </c>
      <c r="C32" s="67">
        <f t="shared" ref="C32:P32" si="5">SUM(C29:C31)</f>
        <v>154.49</v>
      </c>
      <c r="D32" s="67">
        <f t="shared" si="5"/>
        <v>117.16999999999999</v>
      </c>
      <c r="E32" s="67">
        <f t="shared" si="5"/>
        <v>159.91</v>
      </c>
      <c r="F32" s="67">
        <f t="shared" si="5"/>
        <v>146.60999999999999</v>
      </c>
      <c r="G32" s="67">
        <f t="shared" si="5"/>
        <v>157.19999999999999</v>
      </c>
      <c r="H32" s="67">
        <f t="shared" ref="H32:I32" si="6">SUM(H29:H31)</f>
        <v>145.45999999999998</v>
      </c>
      <c r="I32" s="67">
        <f t="shared" si="6"/>
        <v>145.45999999999998</v>
      </c>
      <c r="J32" s="67">
        <f t="shared" si="5"/>
        <v>150.35999999999999</v>
      </c>
      <c r="K32" s="67">
        <f t="shared" si="5"/>
        <v>149.19999999999999</v>
      </c>
      <c r="L32" s="67">
        <f t="shared" si="5"/>
        <v>154.42999999999998</v>
      </c>
      <c r="M32" s="67">
        <f t="shared" si="5"/>
        <v>162.60999999999999</v>
      </c>
      <c r="N32" s="67">
        <f t="shared" si="5"/>
        <v>147.94999999999999</v>
      </c>
      <c r="O32" s="67">
        <f t="shared" si="5"/>
        <v>146.69999999999999</v>
      </c>
      <c r="P32" s="67">
        <f t="shared" si="5"/>
        <v>150.44999999999999</v>
      </c>
      <c r="Q32" s="67">
        <f t="shared" ref="Q32" si="7">SUM(Q29:Q31)</f>
        <v>110.32</v>
      </c>
      <c r="R32" s="67">
        <f t="array" ref="R32">AVERAGE(IF(C32:Q32&lt;&gt;0,C32:Q32,""))</f>
        <v>146.55466666666669</v>
      </c>
      <c r="S32" s="68" t="e">
        <f>SUMPRODUCT(C32:P32,#REF!)/SUM(#REF!)</f>
        <v>#REF!</v>
      </c>
    </row>
    <row r="33" spans="1:19" ht="7.5" customHeight="1" x14ac:dyDescent="0.2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19" x14ac:dyDescent="0.2">
      <c r="A34" s="31" t="s">
        <v>22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19" x14ac:dyDescent="0.2">
      <c r="B35" s="42" t="s">
        <v>23</v>
      </c>
      <c r="C35" s="67">
        <f t="shared" ref="C35:P35" si="8">30*(C13+C15+C26+C32)+2*(C23)</f>
        <v>6381.3</v>
      </c>
      <c r="D35" s="67">
        <f t="shared" ref="D35" si="9">30*(D13+D15+D26+D32)+2*(D23)</f>
        <v>3875.3999999999992</v>
      </c>
      <c r="E35" s="67">
        <f t="shared" si="8"/>
        <v>6506.4999999999991</v>
      </c>
      <c r="F35" s="67">
        <f t="shared" si="8"/>
        <v>5827.2999999999993</v>
      </c>
      <c r="G35" s="67">
        <f t="shared" si="8"/>
        <v>6409.7</v>
      </c>
      <c r="H35" s="67">
        <f t="shared" ref="H35:I35" si="10">30*(H13+H15+H26+H32)+2*(H23)</f>
        <v>5821</v>
      </c>
      <c r="I35" s="67">
        <f t="shared" si="10"/>
        <v>5587.5999999999995</v>
      </c>
      <c r="J35" s="67">
        <f>30*(J13+J15+J26+J32)+2*(J23)</f>
        <v>6192.5</v>
      </c>
      <c r="K35" s="67">
        <f t="shared" si="8"/>
        <v>6359.4</v>
      </c>
      <c r="L35" s="67">
        <f t="shared" si="8"/>
        <v>6368.4</v>
      </c>
      <c r="M35" s="67">
        <f t="shared" si="8"/>
        <v>6552.48</v>
      </c>
      <c r="N35" s="67">
        <f t="shared" si="8"/>
        <v>6393.9</v>
      </c>
      <c r="O35" s="67">
        <f t="shared" si="8"/>
        <v>6170.7</v>
      </c>
      <c r="P35" s="67">
        <f t="shared" si="8"/>
        <v>5763</v>
      </c>
      <c r="Q35" s="67">
        <f t="shared" ref="Q35" si="11">30*(Q13+Q15+Q26+Q32)+2*(Q23)</f>
        <v>4939.4999999999991</v>
      </c>
      <c r="R35" s="67">
        <f t="array" ref="R35">AVERAGE(IF(C35:Q35&lt;&gt;0,C35:Q35,""))</f>
        <v>5943.2453333333333</v>
      </c>
      <c r="S35" s="68" t="e">
        <f>SUMPRODUCT(C35:P35,#REF!)/SUM(#REF!)</f>
        <v>#REF!</v>
      </c>
    </row>
    <row r="36" spans="1:19" x14ac:dyDescent="0.2">
      <c r="B36" s="42" t="s">
        <v>24</v>
      </c>
      <c r="C36" s="67">
        <f>TRUNC(+C35/30,2)</f>
        <v>212.71</v>
      </c>
      <c r="D36" s="67">
        <f>TRUNC(+D35/30,2)</f>
        <v>129.18</v>
      </c>
      <c r="E36" s="67">
        <f t="shared" ref="E36:P36" si="12">TRUNC(+E35/30,2)</f>
        <v>216.88</v>
      </c>
      <c r="F36" s="67">
        <f t="shared" si="12"/>
        <v>194.24</v>
      </c>
      <c r="G36" s="67">
        <f t="shared" si="12"/>
        <v>213.65</v>
      </c>
      <c r="H36" s="67">
        <f t="shared" ref="H36:I36" si="13">TRUNC(+H35/30,2)</f>
        <v>194.03</v>
      </c>
      <c r="I36" s="67">
        <f t="shared" si="13"/>
        <v>186.25</v>
      </c>
      <c r="J36" s="67">
        <f>TRUNC(+J35/30,2)</f>
        <v>206.41</v>
      </c>
      <c r="K36" s="67">
        <f t="shared" si="12"/>
        <v>211.98</v>
      </c>
      <c r="L36" s="67">
        <f t="shared" si="12"/>
        <v>212.28</v>
      </c>
      <c r="M36" s="67">
        <f t="shared" si="12"/>
        <v>218.41</v>
      </c>
      <c r="N36" s="67">
        <f t="shared" si="12"/>
        <v>213.13</v>
      </c>
      <c r="O36" s="67">
        <f t="shared" si="12"/>
        <v>205.69</v>
      </c>
      <c r="P36" s="67">
        <f t="shared" si="12"/>
        <v>192.1</v>
      </c>
      <c r="Q36" s="67">
        <f t="shared" ref="Q36" si="14">TRUNC(+Q35/30,2)</f>
        <v>164.65</v>
      </c>
      <c r="R36" s="67">
        <f t="array" ref="R36">AVERAGE(IF(C36:Q36&lt;&gt;0,C36:Q36,""))</f>
        <v>198.10600000000002</v>
      </c>
      <c r="S36" s="68" t="e">
        <f>SUMPRODUCT(C36:P36,#REF!)/SUM(#REF!)</f>
        <v>#REF!</v>
      </c>
    </row>
    <row r="37" spans="1:19" ht="8.4499999999999993" customHeight="1" x14ac:dyDescent="0.2">
      <c r="B37" s="32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8"/>
    </row>
    <row r="38" spans="1:19" x14ac:dyDescent="0.2">
      <c r="A38" s="31" t="s">
        <v>25</v>
      </c>
      <c r="B38" s="32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8"/>
    </row>
    <row r="39" spans="1:19" x14ac:dyDescent="0.2">
      <c r="B39" s="32" t="s">
        <v>77</v>
      </c>
      <c r="C39" s="67">
        <f>'Survey Template'!C77</f>
        <v>812.28</v>
      </c>
      <c r="D39" s="67">
        <f>'Survey Template'!D77</f>
        <v>466.88</v>
      </c>
      <c r="E39" s="67">
        <f>'Survey Template'!E77</f>
        <v>586.54999999999995</v>
      </c>
      <c r="F39" s="67">
        <f>'Survey Template'!F77</f>
        <v>484.14</v>
      </c>
      <c r="G39" s="67">
        <f>'Survey Template'!G77</f>
        <v>451.57</v>
      </c>
      <c r="H39" s="67">
        <f>'Survey Template'!H77</f>
        <v>451.57</v>
      </c>
      <c r="I39" s="67">
        <f>'Survey Template'!I77</f>
        <v>451.57</v>
      </c>
      <c r="J39" s="67">
        <f>'Survey Template'!J77</f>
        <v>598.92999999999995</v>
      </c>
      <c r="K39" s="67">
        <f>'Survey Template'!K77</f>
        <v>514.01</v>
      </c>
      <c r="L39" s="67">
        <f>'Survey Template'!L77</f>
        <v>616.13</v>
      </c>
      <c r="M39" s="67">
        <f>'Survey Template'!M77</f>
        <v>498.69</v>
      </c>
      <c r="N39" s="67">
        <f>'Survey Template'!N77</f>
        <v>562.34</v>
      </c>
      <c r="O39" s="67">
        <f>'Survey Template'!O77</f>
        <v>709.65</v>
      </c>
      <c r="P39" s="67">
        <f>'Survey Template'!P77</f>
        <v>714.3</v>
      </c>
      <c r="Q39" s="67">
        <f>'Survey Template'!Q77</f>
        <v>615.07000000000005</v>
      </c>
      <c r="R39" s="67">
        <f t="array" ref="R39">AVERAGE(IF(C39:Q39&lt;&gt;0,C39:Q39,""))</f>
        <v>568.91200000000003</v>
      </c>
      <c r="S39" s="68"/>
    </row>
    <row r="40" spans="1:19" x14ac:dyDescent="0.2">
      <c r="B40" s="32" t="s">
        <v>225</v>
      </c>
      <c r="C40" s="67">
        <f>'Survey Template'!C78</f>
        <v>44.17</v>
      </c>
      <c r="D40" s="67">
        <f>'Survey Template'!D78</f>
        <v>33.119999999999997</v>
      </c>
      <c r="E40" s="67">
        <f>'Survey Template'!E78</f>
        <v>49.59</v>
      </c>
      <c r="F40" s="67">
        <f>'Survey Template'!F78</f>
        <v>36.380000000000003</v>
      </c>
      <c r="G40" s="67">
        <f>'Survey Template'!G78</f>
        <v>46.88</v>
      </c>
      <c r="H40" s="67">
        <f>'Survey Template'!H78</f>
        <v>35.14</v>
      </c>
      <c r="I40" s="67">
        <f>'Survey Template'!I78</f>
        <v>35.14</v>
      </c>
      <c r="J40" s="67">
        <f>'Survey Template'!J78</f>
        <v>40.130000000000003</v>
      </c>
      <c r="K40" s="67">
        <f>'Survey Template'!K78</f>
        <v>38.880000000000003</v>
      </c>
      <c r="L40" s="67">
        <f>'Survey Template'!L78</f>
        <v>44.2</v>
      </c>
      <c r="M40" s="67">
        <f>'Survey Template'!M78</f>
        <v>52.29</v>
      </c>
      <c r="N40" s="67">
        <f>'Survey Template'!N78</f>
        <v>37.630000000000003</v>
      </c>
      <c r="O40" s="67">
        <f>'Survey Template'!O78</f>
        <v>36.380000000000003</v>
      </c>
      <c r="P40" s="67">
        <f>'Survey Template'!P78</f>
        <v>40.130000000000003</v>
      </c>
      <c r="Q40" s="67">
        <f>'Survey Template'!Q78</f>
        <v>0</v>
      </c>
      <c r="R40" s="67">
        <f t="array" ref="R40">AVERAGE(IF(C40:Q40&lt;&gt;0,C40:Q40,""))</f>
        <v>40.718571428571423</v>
      </c>
      <c r="S40" s="68"/>
    </row>
    <row r="41" spans="1:19" ht="13.5" thickBot="1" x14ac:dyDescent="0.25">
      <c r="B41" s="32" t="s">
        <v>21</v>
      </c>
      <c r="C41" s="70">
        <f>'Survey Template'!C100</f>
        <v>40.61</v>
      </c>
      <c r="D41" s="70">
        <f>'Survey Template'!D100</f>
        <v>40.61</v>
      </c>
      <c r="E41" s="70">
        <f>'Survey Template'!E100</f>
        <v>24.07</v>
      </c>
      <c r="F41" s="70">
        <f>'Survey Template'!F100</f>
        <v>24.11</v>
      </c>
      <c r="G41" s="70">
        <f>'Survey Template'!G100</f>
        <v>22.57</v>
      </c>
      <c r="H41" s="70">
        <f>'Survey Template'!H100</f>
        <v>22.57</v>
      </c>
      <c r="I41" s="70">
        <f>'Survey Template'!I100</f>
        <v>22.57</v>
      </c>
      <c r="J41" s="70">
        <f>'Survey Template'!J100</f>
        <v>29.85</v>
      </c>
      <c r="K41" s="70">
        <f>'Survey Template'!K100</f>
        <v>25.7</v>
      </c>
      <c r="L41" s="70">
        <f>'Survey Template'!L100</f>
        <v>30.71</v>
      </c>
      <c r="M41" s="70">
        <f>'Survey Template'!M100</f>
        <v>24.93</v>
      </c>
      <c r="N41" s="70">
        <f>'Survey Template'!N100</f>
        <v>28.11</v>
      </c>
      <c r="O41" s="70">
        <f>'Survey Template'!O100</f>
        <v>35.46</v>
      </c>
      <c r="P41" s="70">
        <f>'Survey Template'!P100</f>
        <v>35.71</v>
      </c>
      <c r="Q41" s="70">
        <f>'Survey Template'!Q100</f>
        <v>30.75</v>
      </c>
      <c r="R41" s="294">
        <f t="array" ref="R41">AVERAGE(IF(C41:Q41&lt;&gt;0,C41:Q41,""))</f>
        <v>29.221999999999994</v>
      </c>
      <c r="S41" s="68"/>
    </row>
    <row r="42" spans="1:19" x14ac:dyDescent="0.2">
      <c r="B42" s="49" t="s">
        <v>16</v>
      </c>
      <c r="C42" s="67">
        <f>SUM(C39:C41)</f>
        <v>897.06</v>
      </c>
      <c r="D42" s="67">
        <f>SUM(D39:D41)</f>
        <v>540.61</v>
      </c>
      <c r="E42" s="67">
        <f t="shared" ref="E42:O42" si="15">SUM(E39:E41)</f>
        <v>660.21</v>
      </c>
      <c r="F42" s="67">
        <f t="shared" si="15"/>
        <v>544.63</v>
      </c>
      <c r="G42" s="67">
        <f t="shared" si="15"/>
        <v>521.02</v>
      </c>
      <c r="H42" s="67">
        <f t="shared" ref="H42:I42" si="16">SUM(H39:H41)</f>
        <v>509.28</v>
      </c>
      <c r="I42" s="67">
        <f t="shared" si="16"/>
        <v>509.28</v>
      </c>
      <c r="J42" s="67">
        <f t="shared" si="15"/>
        <v>668.91</v>
      </c>
      <c r="K42" s="67">
        <f t="shared" si="15"/>
        <v>578.59</v>
      </c>
      <c r="L42" s="67">
        <f t="shared" si="15"/>
        <v>691.04000000000008</v>
      </c>
      <c r="M42" s="67">
        <f t="shared" si="15"/>
        <v>575.91</v>
      </c>
      <c r="N42" s="67">
        <f t="shared" si="15"/>
        <v>628.08000000000004</v>
      </c>
      <c r="O42" s="67">
        <f t="shared" si="15"/>
        <v>781.49</v>
      </c>
      <c r="P42" s="67">
        <f>SUM(P39:P41)</f>
        <v>790.14</v>
      </c>
      <c r="Q42" s="67">
        <f>SUM(Q39:Q41)</f>
        <v>645.82000000000005</v>
      </c>
      <c r="R42" s="67">
        <f t="array" ref="R42">AVERAGE(IF(C42:Q42&lt;&gt;0,C42:Q42,""))</f>
        <v>636.13800000000003</v>
      </c>
      <c r="S42" s="68"/>
    </row>
    <row r="43" spans="1:19" ht="8.4499999999999993" customHeight="1" x14ac:dyDescent="0.2">
      <c r="B43" s="32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</row>
    <row r="44" spans="1:19" x14ac:dyDescent="0.2">
      <c r="A44" s="31" t="s">
        <v>27</v>
      </c>
      <c r="B44" s="32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8"/>
    </row>
    <row r="45" spans="1:19" x14ac:dyDescent="0.2">
      <c r="B45" s="32" t="s">
        <v>23</v>
      </c>
      <c r="C45" s="67">
        <f t="shared" ref="C45:P45" si="17">30*(C13+C15+C26+C42)+2*(C23)</f>
        <v>28658.399999999998</v>
      </c>
      <c r="D45" s="67">
        <f t="shared" ref="D45" si="18">30*(D13+D15+D26+D42)+2*(D23)</f>
        <v>16578.599999999999</v>
      </c>
      <c r="E45" s="67">
        <f t="shared" si="17"/>
        <v>21515.5</v>
      </c>
      <c r="F45" s="67">
        <f t="shared" si="17"/>
        <v>17767.899999999998</v>
      </c>
      <c r="G45" s="67">
        <f>30*(G13+G15+G26+G42)+2*(G23)</f>
        <v>17324.3</v>
      </c>
      <c r="H45" s="67">
        <f t="shared" ref="H45:I45" si="19">30*(H13+H15+H26+H42)+2*(H23)</f>
        <v>16735.599999999999</v>
      </c>
      <c r="I45" s="67">
        <f t="shared" si="19"/>
        <v>16502.2</v>
      </c>
      <c r="J45" s="67">
        <f>30*(J13+J15+J26+J42)+2*(J23)</f>
        <v>21748.999999999996</v>
      </c>
      <c r="K45" s="67">
        <f t="shared" si="17"/>
        <v>19241.099999999999</v>
      </c>
      <c r="L45" s="67">
        <f t="shared" si="17"/>
        <v>22466.700000000004</v>
      </c>
      <c r="M45" s="67">
        <f>30*(M13+M15+M26+M42)+2*(M23)</f>
        <v>18951.48</v>
      </c>
      <c r="N45" s="67">
        <f t="shared" si="17"/>
        <v>20797.8</v>
      </c>
      <c r="O45" s="67">
        <f t="shared" si="17"/>
        <v>25214.400000000001</v>
      </c>
      <c r="P45" s="67">
        <f t="shared" si="17"/>
        <v>24953.699999999997</v>
      </c>
      <c r="Q45" s="67">
        <f t="shared" ref="Q45" si="20">30*(Q13+Q15+Q26+Q42)+2*(Q23)</f>
        <v>21004.500000000004</v>
      </c>
      <c r="R45" s="67">
        <f t="array" ref="R45">AVERAGE(IF(C45:Q45&lt;&gt;0,C45:Q45,""))</f>
        <v>20630.745333333336</v>
      </c>
      <c r="S45" s="68"/>
    </row>
    <row r="46" spans="1:19" x14ac:dyDescent="0.2">
      <c r="B46" s="32" t="s">
        <v>24</v>
      </c>
      <c r="C46" s="67">
        <f>TRUNC(+C45/30,2)</f>
        <v>955.28</v>
      </c>
      <c r="D46" s="67">
        <f>TRUNC(+D45/30,2)</f>
        <v>552.62</v>
      </c>
      <c r="E46" s="67">
        <f t="shared" ref="E46:P46" si="21">TRUNC(+E45/30,2)</f>
        <v>717.18</v>
      </c>
      <c r="F46" s="67">
        <f t="shared" si="21"/>
        <v>592.26</v>
      </c>
      <c r="G46" s="67">
        <f t="shared" si="21"/>
        <v>577.47</v>
      </c>
      <c r="H46" s="67">
        <f t="shared" ref="H46:I46" si="22">TRUNC(+H45/30,2)</f>
        <v>557.85</v>
      </c>
      <c r="I46" s="67">
        <f t="shared" si="22"/>
        <v>550.07000000000005</v>
      </c>
      <c r="J46" s="67">
        <f t="shared" si="21"/>
        <v>724.96</v>
      </c>
      <c r="K46" s="67">
        <f t="shared" si="21"/>
        <v>641.37</v>
      </c>
      <c r="L46" s="67">
        <f t="shared" si="21"/>
        <v>748.89</v>
      </c>
      <c r="M46" s="67">
        <f t="shared" si="21"/>
        <v>631.71</v>
      </c>
      <c r="N46" s="67">
        <f t="shared" si="21"/>
        <v>693.26</v>
      </c>
      <c r="O46" s="67">
        <f t="shared" si="21"/>
        <v>840.48</v>
      </c>
      <c r="P46" s="67">
        <f t="shared" si="21"/>
        <v>831.79</v>
      </c>
      <c r="Q46" s="67">
        <f t="shared" ref="Q46" si="23">TRUNC(+Q45/30,2)</f>
        <v>700.15</v>
      </c>
      <c r="R46" s="67">
        <f t="array" ref="R46">AVERAGE(IF(C46:Q46&lt;&gt;0,C46:Q46,""))</f>
        <v>687.68933333333348</v>
      </c>
      <c r="S46" s="68"/>
    </row>
    <row r="47" spans="1:19" x14ac:dyDescent="0.2">
      <c r="A47" s="16"/>
      <c r="B47" s="32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8"/>
    </row>
    <row r="48" spans="1:19" x14ac:dyDescent="0.2">
      <c r="A48" s="45" t="s">
        <v>220</v>
      </c>
    </row>
    <row r="49" spans="1:1" x14ac:dyDescent="0.2">
      <c r="A49" s="45" t="s">
        <v>222</v>
      </c>
    </row>
    <row r="50" spans="1:1" x14ac:dyDescent="0.2">
      <c r="A50" s="45" t="s">
        <v>231</v>
      </c>
    </row>
  </sheetData>
  <mergeCells count="1">
    <mergeCell ref="A1:R1"/>
  </mergeCells>
  <printOptions horizontalCentered="1"/>
  <pageMargins left="0" right="0" top="0.5" bottom="0.5" header="0.25" footer="0.25"/>
  <pageSetup paperSize="5" scale="74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showZeros="0" zoomScaleNormal="100" zoomScaleSheetLayoutView="100" workbookViewId="0">
      <pane xSplit="19" ySplit="4" topLeftCell="AL13" activePane="bottomRight" state="frozen"/>
      <selection pane="topRight" activeCell="R1" sqref="R1"/>
      <selection pane="bottomLeft" activeCell="A5" sqref="A5"/>
      <selection pane="bottomRight" activeCell="E35" sqref="E35"/>
    </sheetView>
  </sheetViews>
  <sheetFormatPr defaultColWidth="9.140625" defaultRowHeight="12.75" x14ac:dyDescent="0.2"/>
  <cols>
    <col min="1" max="1" width="12.7109375" style="33" customWidth="1"/>
    <col min="2" max="2" width="36" style="33" customWidth="1"/>
    <col min="3" max="3" width="11" style="33" bestFit="1" customWidth="1"/>
    <col min="4" max="4" width="10.7109375" style="33" hidden="1" customWidth="1"/>
    <col min="5" max="7" width="11" style="33" bestFit="1" customWidth="1"/>
    <col min="8" max="9" width="10.5703125" style="33" customWidth="1"/>
    <col min="10" max="12" width="11" style="33" bestFit="1" customWidth="1"/>
    <col min="13" max="13" width="12.140625" style="33" customWidth="1"/>
    <col min="14" max="14" width="10.7109375" style="33" customWidth="1"/>
    <col min="15" max="15" width="11.140625" style="33" bestFit="1" customWidth="1"/>
    <col min="16" max="16" width="10.85546875" style="33" customWidth="1"/>
    <col min="17" max="17" width="11.140625" style="33" bestFit="1" customWidth="1"/>
    <col min="18" max="18" width="12.28515625" style="33" customWidth="1"/>
    <col min="19" max="19" width="7.85546875" style="33" hidden="1" customWidth="1"/>
    <col min="20" max="16384" width="9.140625" style="33"/>
  </cols>
  <sheetData>
    <row r="1" spans="1:19" ht="26.25" x14ac:dyDescent="0.4">
      <c r="A1" s="295" t="s">
        <v>272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21" customHeight="1" x14ac:dyDescent="0.4">
      <c r="A2" s="64" t="s">
        <v>277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0" t="s">
        <v>98</v>
      </c>
    </row>
    <row r="3" spans="1:19" ht="21" customHeight="1" x14ac:dyDescent="0.4">
      <c r="A3" s="64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0"/>
    </row>
    <row r="4" spans="1:19" x14ac:dyDescent="0.2">
      <c r="C4" s="261" t="s">
        <v>0</v>
      </c>
      <c r="D4" s="261" t="s">
        <v>261</v>
      </c>
      <c r="E4" s="261" t="s">
        <v>1</v>
      </c>
      <c r="F4" s="261" t="s">
        <v>2</v>
      </c>
      <c r="G4" s="261" t="s">
        <v>223</v>
      </c>
      <c r="H4" s="261" t="s">
        <v>229</v>
      </c>
      <c r="I4" s="261" t="s">
        <v>230</v>
      </c>
      <c r="J4" s="261" t="s">
        <v>3</v>
      </c>
      <c r="K4" s="261" t="s">
        <v>4</v>
      </c>
      <c r="L4" s="261" t="s">
        <v>5</v>
      </c>
      <c r="M4" s="261" t="s">
        <v>6</v>
      </c>
      <c r="N4" s="261" t="s">
        <v>7</v>
      </c>
      <c r="O4" s="261" t="s">
        <v>8</v>
      </c>
      <c r="P4" s="261" t="s">
        <v>9</v>
      </c>
      <c r="Q4" s="261" t="s">
        <v>260</v>
      </c>
      <c r="R4" s="261" t="s">
        <v>227</v>
      </c>
      <c r="S4" s="261" t="s">
        <v>10</v>
      </c>
    </row>
    <row r="5" spans="1:19" x14ac:dyDescent="0.2">
      <c r="A5" s="31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19" x14ac:dyDescent="0.2">
      <c r="A6" s="31"/>
      <c r="B6" s="32" t="s">
        <v>12</v>
      </c>
      <c r="C6" s="67">
        <f>'Survey Template'!C144</f>
        <v>19.059999999999999</v>
      </c>
      <c r="D6" s="67">
        <f>'Survey Template'!D144</f>
        <v>0</v>
      </c>
      <c r="E6" s="67">
        <f>'Survey Template'!E144</f>
        <v>12.86</v>
      </c>
      <c r="F6" s="67">
        <f>'Survey Template'!F144</f>
        <v>10.5</v>
      </c>
      <c r="G6" s="67">
        <f>'Survey Template'!G144</f>
        <v>12.08</v>
      </c>
      <c r="H6" s="67">
        <f>'Survey Template'!H144</f>
        <v>25.63</v>
      </c>
      <c r="I6" s="67">
        <f>'Survey Template'!I144</f>
        <v>20.190000000000001</v>
      </c>
      <c r="J6" s="67">
        <f>'Survey Template'!J144</f>
        <v>12.32</v>
      </c>
      <c r="K6" s="67">
        <f>'Survey Template'!K144</f>
        <v>13.57</v>
      </c>
      <c r="L6" s="67">
        <f>'Survey Template'!L144</f>
        <v>11.67</v>
      </c>
      <c r="M6" s="67">
        <f>'Survey Template'!M144</f>
        <v>14.85</v>
      </c>
      <c r="N6" s="67">
        <f>'Survey Template'!N144</f>
        <v>14.47</v>
      </c>
      <c r="O6" s="67">
        <f>'Survey Template'!O144</f>
        <v>11.5</v>
      </c>
      <c r="P6" s="67">
        <f>'Survey Template'!P144</f>
        <v>14.94</v>
      </c>
      <c r="Q6" s="67">
        <f>'Survey Template'!Q144</f>
        <v>17.62</v>
      </c>
      <c r="R6" s="67">
        <f t="array" ref="R6">AVERAGE(IF(C6:Q6&lt;&gt;0,C6:Q6,""))</f>
        <v>15.089999999999998</v>
      </c>
      <c r="S6" s="68"/>
    </row>
    <row r="7" spans="1:19" x14ac:dyDescent="0.2">
      <c r="A7" s="31"/>
      <c r="B7" s="32" t="s">
        <v>13</v>
      </c>
      <c r="C7" s="67">
        <f>'Survey Template'!C147</f>
        <v>1.9</v>
      </c>
      <c r="D7" s="67">
        <f>'Survey Template'!D147</f>
        <v>0</v>
      </c>
      <c r="E7" s="67">
        <f>'Survey Template'!E147</f>
        <v>7.9</v>
      </c>
      <c r="F7" s="67">
        <f>'Survey Template'!F147</f>
        <v>13.969999999999999</v>
      </c>
      <c r="G7" s="67">
        <f>'Survey Template'!G147</f>
        <v>14.46</v>
      </c>
      <c r="H7" s="67">
        <f>'Survey Template'!H147</f>
        <v>2.4500000000000002</v>
      </c>
      <c r="I7" s="67">
        <f>'Survey Template'!I147</f>
        <v>4.2300000000000004</v>
      </c>
      <c r="J7" s="67">
        <f>'Survey Template'!J147</f>
        <v>17.27</v>
      </c>
      <c r="K7" s="67">
        <f>'Survey Template'!K147</f>
        <v>20.93</v>
      </c>
      <c r="L7" s="67">
        <f>'Survey Template'!L147</f>
        <v>14.32</v>
      </c>
      <c r="M7" s="67">
        <f>'Survey Template'!M147</f>
        <v>14.1</v>
      </c>
      <c r="N7" s="67">
        <f>'Survey Template'!N147</f>
        <v>17.12</v>
      </c>
      <c r="O7" s="67">
        <f>'Survey Template'!O147</f>
        <v>13.54</v>
      </c>
      <c r="P7" s="67">
        <f>'Survey Template'!P147</f>
        <v>8.7100000000000009</v>
      </c>
      <c r="Q7" s="67">
        <f>'Survey Template'!Q147</f>
        <v>14.12</v>
      </c>
      <c r="R7" s="67">
        <f t="array" ref="R7">AVERAGE(IF(C7:Q7&lt;&gt;0,C7:Q7,""))</f>
        <v>11.787142857142857</v>
      </c>
      <c r="S7" s="68"/>
    </row>
    <row r="8" spans="1:19" x14ac:dyDescent="0.2">
      <c r="A8" s="31"/>
      <c r="B8" s="32" t="s">
        <v>87</v>
      </c>
      <c r="C8" s="67">
        <f>'Survey Template'!C148</f>
        <v>0</v>
      </c>
      <c r="D8" s="67">
        <f>'Survey Template'!D148</f>
        <v>0</v>
      </c>
      <c r="E8" s="67">
        <f>'Survey Template'!E148</f>
        <v>0</v>
      </c>
      <c r="F8" s="67">
        <f>'Survey Template'!F148</f>
        <v>0</v>
      </c>
      <c r="G8" s="67">
        <f>'Survey Template'!G148</f>
        <v>0</v>
      </c>
      <c r="H8" s="67">
        <f>'Survey Template'!H148</f>
        <v>0</v>
      </c>
      <c r="I8" s="67">
        <f>'Survey Template'!I148</f>
        <v>0</v>
      </c>
      <c r="J8" s="67">
        <f>'Survey Template'!J148</f>
        <v>0</v>
      </c>
      <c r="K8" s="67">
        <f>'Survey Template'!K148</f>
        <v>0</v>
      </c>
      <c r="L8" s="67">
        <f>'Survey Template'!L148</f>
        <v>0</v>
      </c>
      <c r="M8" s="67">
        <f>'Survey Template'!M148</f>
        <v>2</v>
      </c>
      <c r="N8" s="67">
        <f>'Survey Template'!N148</f>
        <v>2</v>
      </c>
      <c r="O8" s="67">
        <f>'Survey Template'!O148</f>
        <v>4</v>
      </c>
      <c r="P8" s="67">
        <f>'Survey Template'!P148</f>
        <v>0</v>
      </c>
      <c r="Q8" s="67">
        <f>'Survey Template'!Q148</f>
        <v>0</v>
      </c>
      <c r="R8" s="67">
        <f t="array" ref="R8">AVERAGE(IF(C8:Q8&lt;&gt;0,C8:Q8,""))</f>
        <v>2.6666666666666665</v>
      </c>
    </row>
    <row r="9" spans="1:19" x14ac:dyDescent="0.2">
      <c r="A9" s="31"/>
      <c r="B9" s="32" t="s">
        <v>14</v>
      </c>
      <c r="C9" s="67">
        <f>'Survey Template'!C152</f>
        <v>15.81</v>
      </c>
      <c r="D9" s="67">
        <f>'Survey Template'!D152</f>
        <v>0</v>
      </c>
      <c r="E9" s="67">
        <f>'Survey Template'!E152</f>
        <v>13.97</v>
      </c>
      <c r="F9" s="67">
        <f>'Survey Template'!F152</f>
        <v>6.91</v>
      </c>
      <c r="G9" s="67">
        <f>'Survey Template'!G152</f>
        <v>9.94</v>
      </c>
      <c r="H9" s="67">
        <f>'Survey Template'!H152</f>
        <v>4.9000000000000004</v>
      </c>
      <c r="I9" s="67">
        <f>'Survey Template'!I152</f>
        <v>4.03</v>
      </c>
      <c r="J9" s="67">
        <f>'Survey Template'!J152</f>
        <v>9.42</v>
      </c>
      <c r="K9" s="67">
        <f>'Survey Template'!K152</f>
        <v>7.52</v>
      </c>
      <c r="L9" s="67">
        <f>'Survey Template'!L152</f>
        <v>10.84</v>
      </c>
      <c r="M9" s="67">
        <f>'Survey Template'!M152</f>
        <v>0</v>
      </c>
      <c r="N9" s="67">
        <f>'Survey Template'!N152</f>
        <v>10.25</v>
      </c>
      <c r="O9" s="67">
        <f>'Survey Template'!O152</f>
        <v>9.24</v>
      </c>
      <c r="P9" s="67">
        <f>'Survey Template'!P152</f>
        <v>5.61</v>
      </c>
      <c r="Q9" s="67">
        <f>'Survey Template'!Q152</f>
        <v>9.58</v>
      </c>
      <c r="R9" s="67">
        <f t="array" ref="R9">AVERAGE(IF(C9:Q9&lt;&gt;0,C9:Q9,""))</f>
        <v>9.0784615384615375</v>
      </c>
    </row>
    <row r="10" spans="1:19" x14ac:dyDescent="0.2">
      <c r="B10" s="42" t="s">
        <v>106</v>
      </c>
      <c r="C10" s="69">
        <f>'Survey Template'!C155</f>
        <v>9.44</v>
      </c>
      <c r="D10" s="69">
        <f>'Survey Template'!D155</f>
        <v>0</v>
      </c>
      <c r="E10" s="69">
        <f>'Survey Template'!E155</f>
        <v>8.9</v>
      </c>
      <c r="F10" s="69">
        <f>'Survey Template'!F155</f>
        <v>0</v>
      </c>
      <c r="G10" s="69">
        <f>'Survey Template'!G155</f>
        <v>3</v>
      </c>
      <c r="H10" s="69">
        <f>'Survey Template'!H155</f>
        <v>2.25</v>
      </c>
      <c r="I10" s="69">
        <f>'Survey Template'!I155</f>
        <v>0</v>
      </c>
      <c r="J10" s="69">
        <f>'Survey Template'!J155</f>
        <v>0</v>
      </c>
      <c r="K10" s="69">
        <f>'Survey Template'!K155</f>
        <v>8</v>
      </c>
      <c r="L10" s="69">
        <f>'Survey Template'!L155</f>
        <v>9.1</v>
      </c>
      <c r="M10" s="69">
        <f>'Survey Template'!M155</f>
        <v>0</v>
      </c>
      <c r="N10" s="69">
        <f>'Survey Template'!N155</f>
        <v>4.08</v>
      </c>
      <c r="O10" s="69">
        <f>'Survey Template'!O155</f>
        <v>8.6999999999999993</v>
      </c>
      <c r="P10" s="69">
        <f>'Survey Template'!P155</f>
        <v>0</v>
      </c>
      <c r="Q10" s="69">
        <f>'Survey Template'!Q155</f>
        <v>3</v>
      </c>
      <c r="R10" s="67">
        <f t="array" ref="R10">AVERAGE(IF(C10:Q10&lt;&gt;0,C10:Q10,""))</f>
        <v>6.2744444444444447</v>
      </c>
    </row>
    <row r="11" spans="1:19" x14ac:dyDescent="0.2">
      <c r="B11" s="42" t="s">
        <v>183</v>
      </c>
      <c r="C11" s="69">
        <f>'Survey Template'!C159</f>
        <v>0</v>
      </c>
      <c r="D11" s="69">
        <f>'Survey Template'!D159</f>
        <v>0</v>
      </c>
      <c r="E11" s="69">
        <f>'Survey Template'!E159</f>
        <v>0</v>
      </c>
      <c r="F11" s="69">
        <f>'Survey Template'!F159</f>
        <v>0</v>
      </c>
      <c r="G11" s="69">
        <f>'Survey Template'!G159</f>
        <v>1</v>
      </c>
      <c r="H11" s="69">
        <f>'Survey Template'!H159</f>
        <v>1</v>
      </c>
      <c r="I11" s="69">
        <f>'Survey Template'!I159</f>
        <v>0</v>
      </c>
      <c r="J11" s="69">
        <f>'Survey Template'!J159</f>
        <v>0</v>
      </c>
      <c r="K11" s="69">
        <f>'Survey Template'!K159</f>
        <v>0.75</v>
      </c>
      <c r="L11" s="69">
        <f>'Survey Template'!L159</f>
        <v>0</v>
      </c>
      <c r="M11" s="69">
        <f>'Survey Template'!M159</f>
        <v>0</v>
      </c>
      <c r="N11" s="69">
        <f>'Survey Template'!N159</f>
        <v>0</v>
      </c>
      <c r="O11" s="69">
        <f>'Survey Template'!O159</f>
        <v>0</v>
      </c>
      <c r="P11" s="69">
        <f>'Survey Template'!P159</f>
        <v>1</v>
      </c>
      <c r="Q11" s="69">
        <f>'Survey Template'!Q159</f>
        <v>0</v>
      </c>
      <c r="R11" s="67">
        <f t="array" ref="R11">AVERAGE(IF(C11:Q11&lt;&gt;0,C11:Q11,""))</f>
        <v>0.9375</v>
      </c>
    </row>
    <row r="12" spans="1:19" ht="41.45" customHeight="1" thickBot="1" x14ac:dyDescent="0.25">
      <c r="A12" s="31"/>
      <c r="B12" s="51" t="s">
        <v>251</v>
      </c>
      <c r="C12" s="70">
        <f>'Survey Template'!C204</f>
        <v>0</v>
      </c>
      <c r="D12" s="70">
        <f>'Survey Template'!D204</f>
        <v>0</v>
      </c>
      <c r="E12" s="70">
        <f>'Survey Template'!E206</f>
        <v>2</v>
      </c>
      <c r="F12" s="70">
        <f>'Survey Template'!F204</f>
        <v>0</v>
      </c>
      <c r="G12" s="70">
        <f>'Survey Template'!G206</f>
        <v>1.5</v>
      </c>
      <c r="H12" s="70">
        <f>'Survey Template'!H204</f>
        <v>0</v>
      </c>
      <c r="I12" s="70">
        <f>'Survey Template'!I204</f>
        <v>0</v>
      </c>
      <c r="J12" s="70">
        <f>'Survey Template'!J204</f>
        <v>0</v>
      </c>
      <c r="K12" s="70">
        <f>'Survey Template'!K204</f>
        <v>0</v>
      </c>
      <c r="L12" s="70">
        <f>'Survey Template'!L204</f>
        <v>0</v>
      </c>
      <c r="M12" s="70">
        <f>'Survey Template'!M204</f>
        <v>0</v>
      </c>
      <c r="N12" s="70">
        <f>'Survey Template'!N204+'Survey Template'!N160</f>
        <v>5.25</v>
      </c>
      <c r="O12" s="70">
        <f>'Survey Template'!O204</f>
        <v>0</v>
      </c>
      <c r="P12" s="70"/>
      <c r="Q12" s="70"/>
      <c r="R12" s="294">
        <f t="array" ref="R12">AVERAGE(IF(C12:Q12&lt;&gt;0,C12:Q12,""))</f>
        <v>2.9166666666666665</v>
      </c>
    </row>
    <row r="13" spans="1:19" x14ac:dyDescent="0.2">
      <c r="B13" s="49" t="s">
        <v>16</v>
      </c>
      <c r="C13" s="67">
        <f>SUM(C6:C12)</f>
        <v>46.209999999999994</v>
      </c>
      <c r="D13" s="67">
        <f>SUM(D6:D12)</f>
        <v>0</v>
      </c>
      <c r="E13" s="67">
        <f>SUM(E6:E12)</f>
        <v>45.629999999999995</v>
      </c>
      <c r="F13" s="67">
        <f t="shared" ref="F13:O13" si="0">SUM(F6:F12)</f>
        <v>31.38</v>
      </c>
      <c r="G13" s="67">
        <f>SUM(G6:G12)</f>
        <v>41.98</v>
      </c>
      <c r="H13" s="67">
        <f t="shared" ref="H13:I13" si="1">SUM(H6:H12)</f>
        <v>36.229999999999997</v>
      </c>
      <c r="I13" s="67">
        <f t="shared" si="1"/>
        <v>28.450000000000003</v>
      </c>
      <c r="J13" s="67">
        <f>SUM(J6:J12)</f>
        <v>39.01</v>
      </c>
      <c r="K13" s="67">
        <f>SUM(K6:K12)</f>
        <v>50.769999999999996</v>
      </c>
      <c r="L13" s="67">
        <f t="shared" si="0"/>
        <v>45.93</v>
      </c>
      <c r="M13" s="67">
        <f t="shared" si="0"/>
        <v>30.95</v>
      </c>
      <c r="N13" s="67">
        <f>SUM(N6:N12)</f>
        <v>53.17</v>
      </c>
      <c r="O13" s="67">
        <f t="shared" si="0"/>
        <v>46.980000000000004</v>
      </c>
      <c r="P13" s="67">
        <f>SUM(P6:P12)</f>
        <v>30.259999999999998</v>
      </c>
      <c r="Q13" s="67">
        <f>SUM(Q6:Q12)</f>
        <v>44.32</v>
      </c>
      <c r="R13" s="67">
        <f t="array" ref="R13">AVERAGE(IF(C13:Q13&lt;&gt;0,C13:Q13,""))</f>
        <v>40.805000000000007</v>
      </c>
    </row>
    <row r="14" spans="1:19" x14ac:dyDescent="0.2">
      <c r="B14" s="49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19" x14ac:dyDescent="0.2">
      <c r="B15" s="42" t="s">
        <v>136</v>
      </c>
      <c r="C15" s="69">
        <f>'Survey Template'!C168</f>
        <v>6.56</v>
      </c>
      <c r="D15" s="69">
        <f>'Survey Template'!D168</f>
        <v>0</v>
      </c>
      <c r="E15" s="69">
        <f>'Survey Template'!E168</f>
        <v>5.25</v>
      </c>
      <c r="F15" s="69">
        <f>'Survey Template'!F168</f>
        <v>16.7</v>
      </c>
      <c r="G15" s="69">
        <f>'Survey Template'!G168</f>
        <v>17.39</v>
      </c>
      <c r="H15" s="69">
        <f>'Survey Template'!H168</f>
        <v>17.39</v>
      </c>
      <c r="I15" s="69">
        <f>'Survey Template'!I168</f>
        <v>17.39</v>
      </c>
      <c r="J15" s="69">
        <f>'Survey Template'!J168</f>
        <v>5.16</v>
      </c>
      <c r="K15" s="69">
        <f>'Survey Template'!K168</f>
        <v>9.9700000000000006</v>
      </c>
      <c r="L15" s="69">
        <f>'Survey Template'!L168</f>
        <v>14.4</v>
      </c>
      <c r="M15" s="69">
        <f>'Survey Template'!M168</f>
        <v>18.989999999999998</v>
      </c>
      <c r="N15" s="69">
        <f>'Survey Template'!N168</f>
        <v>5.25</v>
      </c>
      <c r="O15" s="69">
        <f>'Survey Template'!O168</f>
        <v>14.52</v>
      </c>
      <c r="P15" s="69">
        <f>'Survey Template'!P168</f>
        <v>19.899999999999999</v>
      </c>
      <c r="Q15" s="69">
        <f>'Survey Template'!Q168</f>
        <v>19.25</v>
      </c>
      <c r="R15" s="67">
        <f t="array" ref="R15">AVERAGE(IF(C15:Q15&lt;&gt;0,C15:Q15,""))</f>
        <v>13.437142857142859</v>
      </c>
    </row>
    <row r="16" spans="1:19" x14ac:dyDescent="0.2">
      <c r="B16" s="42" t="s">
        <v>137</v>
      </c>
      <c r="C16" s="69">
        <f>'Survey Template'!C169</f>
        <v>6.56</v>
      </c>
      <c r="D16" s="69">
        <f>'Survey Template'!D169</f>
        <v>0</v>
      </c>
      <c r="E16" s="69">
        <f>'Survey Template'!E169</f>
        <v>5.25</v>
      </c>
      <c r="F16" s="69">
        <f>'Survey Template'!F169</f>
        <v>16.7</v>
      </c>
      <c r="G16" s="69">
        <f>'Survey Template'!G169</f>
        <v>17.39</v>
      </c>
      <c r="H16" s="69">
        <f>'Survey Template'!H169</f>
        <v>17.39</v>
      </c>
      <c r="I16" s="69">
        <f>'Survey Template'!I169</f>
        <v>17.39</v>
      </c>
      <c r="J16" s="69">
        <f>'Survey Template'!J169</f>
        <v>5.16</v>
      </c>
      <c r="K16" s="69">
        <f>'Survey Template'!K169</f>
        <v>9.9700000000000006</v>
      </c>
      <c r="L16" s="69">
        <f>'Survey Template'!L169</f>
        <v>14.4</v>
      </c>
      <c r="M16" s="69">
        <f>'Survey Template'!M169</f>
        <v>18.989999999999998</v>
      </c>
      <c r="N16" s="69">
        <f>'Survey Template'!N169</f>
        <v>5.25</v>
      </c>
      <c r="O16" s="69">
        <f>'Survey Template'!O169</f>
        <v>14.52</v>
      </c>
      <c r="P16" s="69">
        <f>'Survey Template'!P169</f>
        <v>19.899999999999999</v>
      </c>
      <c r="Q16" s="69">
        <f>'Survey Template'!Q169</f>
        <v>19.25</v>
      </c>
      <c r="R16" s="67">
        <f t="array" ref="R16">AVERAGE(IF(C16:Q16&lt;&gt;0,C16:Q16,""))</f>
        <v>13.437142857142859</v>
      </c>
    </row>
    <row r="17" spans="1:19" x14ac:dyDescent="0.2">
      <c r="B17" s="32"/>
      <c r="C17" s="67"/>
      <c r="D17" s="67"/>
      <c r="E17" s="67"/>
      <c r="F17" s="67"/>
      <c r="G17" s="69"/>
      <c r="H17" s="69"/>
      <c r="I17" s="69"/>
      <c r="J17" s="67"/>
      <c r="K17" s="67"/>
      <c r="L17" s="67"/>
      <c r="M17" s="67"/>
      <c r="N17" s="67"/>
      <c r="O17" s="67"/>
      <c r="P17" s="67"/>
      <c r="Q17" s="67"/>
      <c r="R17" s="67"/>
    </row>
    <row r="18" spans="1:19" x14ac:dyDescent="0.2">
      <c r="A18" s="31" t="s">
        <v>17</v>
      </c>
      <c r="B18" s="32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</row>
    <row r="19" spans="1:19" x14ac:dyDescent="0.2">
      <c r="B19" s="32" t="s">
        <v>12</v>
      </c>
      <c r="C19" s="67">
        <f>'Survey Template'!C145</f>
        <v>0</v>
      </c>
      <c r="D19" s="67"/>
      <c r="E19" s="67">
        <f>'Survey Template'!E145</f>
        <v>0</v>
      </c>
      <c r="F19" s="67">
        <f>'Survey Template'!F145</f>
        <v>0</v>
      </c>
      <c r="G19" s="67">
        <f>'Survey Template'!G145</f>
        <v>7</v>
      </c>
      <c r="H19" s="67">
        <f>'Survey Template'!H145</f>
        <v>0</v>
      </c>
      <c r="I19" s="67">
        <f>'Survey Template'!I145</f>
        <v>0</v>
      </c>
      <c r="J19" s="67">
        <f>'Survey Template'!J145</f>
        <v>0</v>
      </c>
      <c r="K19" s="67">
        <f>'Survey Template'!K145</f>
        <v>0</v>
      </c>
      <c r="L19" s="67">
        <f>'Survey Template'!L145</f>
        <v>0</v>
      </c>
      <c r="M19" s="67">
        <f>'Survey Template'!M145</f>
        <v>0</v>
      </c>
      <c r="N19" s="67">
        <f>'Survey Template'!N145</f>
        <v>0</v>
      </c>
      <c r="O19" s="67">
        <f>'Survey Template'!O145</f>
        <v>0</v>
      </c>
      <c r="P19" s="67">
        <f>'Survey Template'!P145</f>
        <v>0</v>
      </c>
      <c r="Q19" s="67">
        <f>'Survey Template'!Q145</f>
        <v>0</v>
      </c>
      <c r="R19" s="67">
        <f t="array" ref="R19">AVERAGE(IF(C19:Q19&lt;&gt;0,C19:Q19,""))</f>
        <v>7</v>
      </c>
    </row>
    <row r="20" spans="1:19" x14ac:dyDescent="0.2">
      <c r="B20" s="32" t="s">
        <v>13</v>
      </c>
      <c r="C20" s="67">
        <f>'Survey Template'!C150</f>
        <v>0</v>
      </c>
      <c r="D20" s="67"/>
      <c r="E20" s="67">
        <f>'Survey Template'!E150</f>
        <v>0</v>
      </c>
      <c r="F20" s="67">
        <f>'Survey Template'!F150</f>
        <v>0</v>
      </c>
      <c r="G20" s="67">
        <f>'Survey Template'!G150</f>
        <v>10</v>
      </c>
      <c r="H20" s="67">
        <f>'Survey Template'!H150</f>
        <v>5</v>
      </c>
      <c r="I20" s="67">
        <f>'Survey Template'!I150</f>
        <v>5</v>
      </c>
      <c r="J20" s="67">
        <f>'Survey Template'!J150</f>
        <v>0</v>
      </c>
      <c r="K20" s="67">
        <f>'Survey Template'!K150</f>
        <v>0</v>
      </c>
      <c r="L20" s="67">
        <f>'Survey Template'!L150</f>
        <v>0</v>
      </c>
      <c r="M20" s="67">
        <f>'Survey Template'!M150</f>
        <v>10</v>
      </c>
      <c r="N20" s="67">
        <f>'Survey Template'!N150</f>
        <v>0</v>
      </c>
      <c r="O20" s="67">
        <f>'Survey Template'!O150</f>
        <v>0</v>
      </c>
      <c r="P20" s="67">
        <f>'Survey Template'!P150</f>
        <v>0</v>
      </c>
      <c r="Q20" s="67">
        <f>'Survey Template'!Q150</f>
        <v>0</v>
      </c>
      <c r="R20" s="67">
        <f t="array" ref="R20">AVERAGE(IF(C20:Q20&lt;&gt;0,C20:Q20,""))</f>
        <v>7.5</v>
      </c>
    </row>
    <row r="21" spans="1:19" x14ac:dyDescent="0.2">
      <c r="B21" s="32" t="s">
        <v>14</v>
      </c>
      <c r="C21" s="67">
        <f>'Survey Template'!C153</f>
        <v>0</v>
      </c>
      <c r="D21" s="67"/>
      <c r="E21" s="67">
        <f>'Survey Template'!E153</f>
        <v>0</v>
      </c>
      <c r="F21" s="67">
        <f>'Survey Template'!F153</f>
        <v>0</v>
      </c>
      <c r="G21" s="67">
        <f>'Survey Template'!G153</f>
        <v>0</v>
      </c>
      <c r="H21" s="67">
        <f>'Survey Template'!H153</f>
        <v>0</v>
      </c>
      <c r="I21" s="67">
        <f>'Survey Template'!I153</f>
        <v>0</v>
      </c>
      <c r="J21" s="67">
        <f>'Survey Template'!J153</f>
        <v>0</v>
      </c>
      <c r="K21" s="67">
        <f>'Survey Template'!K153</f>
        <v>0</v>
      </c>
      <c r="L21" s="67">
        <f>'Survey Template'!L153</f>
        <v>0</v>
      </c>
      <c r="M21" s="67">
        <f>'Survey Template'!M153</f>
        <v>93.69</v>
      </c>
      <c r="N21" s="67">
        <f>'Survey Template'!N153</f>
        <v>0</v>
      </c>
      <c r="O21" s="67">
        <f>'Survey Template'!O153</f>
        <v>0</v>
      </c>
      <c r="P21" s="67">
        <f>'Survey Template'!P153</f>
        <v>0</v>
      </c>
      <c r="Q21" s="67">
        <f>'Survey Template'!Q153</f>
        <v>0</v>
      </c>
      <c r="R21" s="67">
        <f t="array" ref="R21">AVERAGE(IF(C21:Q21&lt;&gt;0,C21:Q21,""))</f>
        <v>93.69</v>
      </c>
    </row>
    <row r="22" spans="1:19" x14ac:dyDescent="0.2">
      <c r="B22" s="42" t="s">
        <v>15</v>
      </c>
      <c r="C22" s="69">
        <f>'Survey Template'!C156</f>
        <v>0</v>
      </c>
      <c r="D22" s="69"/>
      <c r="E22" s="69">
        <f>'Survey Template'!E156</f>
        <v>0</v>
      </c>
      <c r="F22" s="69">
        <f>'Survey Template'!F156</f>
        <v>65</v>
      </c>
      <c r="G22" s="69">
        <f>'Survey Template'!G156</f>
        <v>0</v>
      </c>
      <c r="H22" s="69">
        <f>'Survey Template'!H156</f>
        <v>0</v>
      </c>
      <c r="I22" s="69">
        <f>'Survey Template'!I156</f>
        <v>0</v>
      </c>
      <c r="J22" s="69">
        <f>'Survey Template'!J156</f>
        <v>76.900000000000006</v>
      </c>
      <c r="K22" s="69">
        <f>'Survey Template'!K156</f>
        <v>0</v>
      </c>
      <c r="L22" s="69">
        <f>'Survey Template'!L156</f>
        <v>0</v>
      </c>
      <c r="M22" s="67">
        <f>'Survey Template'!M156</f>
        <v>89</v>
      </c>
      <c r="N22" s="69">
        <f>'Survey Template'!N156</f>
        <v>0</v>
      </c>
      <c r="O22" s="69">
        <f>'Survey Template'!O156</f>
        <v>0</v>
      </c>
      <c r="P22" s="69">
        <f>'Survey Template'!P156</f>
        <v>0</v>
      </c>
      <c r="Q22" s="69">
        <f>'Survey Template'!Q156</f>
        <v>0</v>
      </c>
      <c r="R22" s="67">
        <f t="array" ref="R22">AVERAGE(IF(C22:Q22&lt;&gt;0,C22:Q22,""))</f>
        <v>76.966666666666669</v>
      </c>
    </row>
    <row r="23" spans="1:19" ht="13.5" thickBot="1" x14ac:dyDescent="0.25">
      <c r="A23" s="31"/>
      <c r="B23" s="32" t="s">
        <v>151</v>
      </c>
      <c r="C23" s="70">
        <f>'Survey Template'!C203</f>
        <v>0</v>
      </c>
      <c r="D23" s="70"/>
      <c r="E23" s="70">
        <f>'Survey Template'!E205</f>
        <v>20</v>
      </c>
      <c r="F23" s="70">
        <f>'Survey Template'!F203</f>
        <v>0</v>
      </c>
      <c r="G23" s="70">
        <f>'Survey Template'!G205</f>
        <v>20</v>
      </c>
      <c r="H23" s="70">
        <f>'Survey Template'!H203</f>
        <v>0</v>
      </c>
      <c r="I23" s="70">
        <f>'Survey Template'!I203</f>
        <v>0</v>
      </c>
      <c r="J23" s="70">
        <f>'Survey Template'!J203</f>
        <v>0</v>
      </c>
      <c r="K23" s="70">
        <f>'Survey Template'!K203</f>
        <v>0</v>
      </c>
      <c r="L23" s="70">
        <f>'Survey Template'!L203</f>
        <v>0</v>
      </c>
      <c r="M23" s="70">
        <f>'Survey Template'!M203</f>
        <v>0</v>
      </c>
      <c r="N23" s="70">
        <f>'Survey Template'!N203</f>
        <v>0</v>
      </c>
      <c r="O23" s="70">
        <f>'Survey Template'!O203</f>
        <v>0</v>
      </c>
      <c r="P23" s="70">
        <f>'Survey Template'!P203</f>
        <v>0</v>
      </c>
      <c r="Q23" s="70">
        <f>'Survey Template'!Q203</f>
        <v>0</v>
      </c>
      <c r="R23" s="294"/>
    </row>
    <row r="24" spans="1:19" x14ac:dyDescent="0.2">
      <c r="B24" s="49" t="s">
        <v>16</v>
      </c>
      <c r="C24" s="67">
        <f>SUM(C19:C23)</f>
        <v>0</v>
      </c>
      <c r="D24" s="67"/>
      <c r="E24" s="67">
        <f>SUM(E19:E23)</f>
        <v>20</v>
      </c>
      <c r="F24" s="67">
        <f>SUM(F19:F23)</f>
        <v>65</v>
      </c>
      <c r="G24" s="67">
        <f>SUM(G19:G23)</f>
        <v>37</v>
      </c>
      <c r="H24" s="67">
        <f t="shared" ref="H24:I24" si="2">SUM(H19:H23)</f>
        <v>5</v>
      </c>
      <c r="I24" s="67">
        <f t="shared" si="2"/>
        <v>5</v>
      </c>
      <c r="J24" s="67">
        <f>SUM(J19:J23)</f>
        <v>76.900000000000006</v>
      </c>
      <c r="K24" s="67">
        <f t="shared" ref="K24:L24" si="3">SUM(K19:K23)</f>
        <v>0</v>
      </c>
      <c r="L24" s="67">
        <f t="shared" si="3"/>
        <v>0</v>
      </c>
      <c r="M24" s="67">
        <f>SUM(M19:M23)</f>
        <v>192.69</v>
      </c>
      <c r="N24" s="67">
        <f t="shared" ref="N24:Q24" si="4">SUM(N19:N23)</f>
        <v>0</v>
      </c>
      <c r="O24" s="67">
        <f t="shared" si="4"/>
        <v>0</v>
      </c>
      <c r="P24" s="67">
        <f t="shared" si="4"/>
        <v>0</v>
      </c>
      <c r="Q24" s="67">
        <f t="shared" si="4"/>
        <v>0</v>
      </c>
      <c r="R24" s="67">
        <f t="array" ref="R24">AVERAGE(IF(C24:Q24&lt;&gt;0,C24:Q24,""))</f>
        <v>57.370000000000005</v>
      </c>
    </row>
    <row r="25" spans="1:19" x14ac:dyDescent="0.2">
      <c r="B25" s="42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7"/>
    </row>
    <row r="26" spans="1:19" x14ac:dyDescent="0.2">
      <c r="A26" s="31" t="s">
        <v>275</v>
      </c>
      <c r="B26" s="32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</row>
    <row r="27" spans="1:19" x14ac:dyDescent="0.2">
      <c r="B27" s="32" t="s">
        <v>18</v>
      </c>
      <c r="C27" s="67">
        <f>'Survey Template'!C123</f>
        <v>6.76</v>
      </c>
      <c r="D27" s="67">
        <f>'Survey Template'!D123</f>
        <v>0</v>
      </c>
      <c r="E27" s="67">
        <f>'Survey Template'!E123</f>
        <v>4.76</v>
      </c>
      <c r="F27" s="67">
        <f>'Survey Template'!F123</f>
        <v>6.76</v>
      </c>
      <c r="G27" s="67">
        <f>'Survey Template'!G123</f>
        <v>6.76</v>
      </c>
      <c r="H27" s="67">
        <f>'Survey Template'!H123</f>
        <v>6.76</v>
      </c>
      <c r="I27" s="67">
        <f>'Survey Template'!I123</f>
        <v>6.76</v>
      </c>
      <c r="J27" s="67">
        <f>'Survey Template'!J123</f>
        <v>6.76</v>
      </c>
      <c r="K27" s="67">
        <f>'Survey Template'!K123</f>
        <v>6.76</v>
      </c>
      <c r="L27" s="67">
        <f>'Survey Template'!L123</f>
        <v>6.76</v>
      </c>
      <c r="M27" s="67">
        <f>'Survey Template'!M123</f>
        <v>6.76</v>
      </c>
      <c r="N27" s="67">
        <f>'Survey Template'!N123</f>
        <v>6.76</v>
      </c>
      <c r="O27" s="67">
        <f>'Survey Template'!O123</f>
        <v>6.76</v>
      </c>
      <c r="P27" s="67">
        <f>'Survey Template'!P123</f>
        <v>6.14</v>
      </c>
      <c r="Q27" s="67">
        <f>'Survey Template'!Q123</f>
        <v>4.76</v>
      </c>
      <c r="R27" s="67">
        <f t="array" ref="R27">AVERAGE(IF(C27:Q27&lt;&gt;0,C27:Q27,""))</f>
        <v>6.4300000000000006</v>
      </c>
    </row>
    <row r="28" spans="1:19" x14ac:dyDescent="0.2">
      <c r="B28" s="32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19" x14ac:dyDescent="0.2">
      <c r="A29" s="31" t="s">
        <v>29</v>
      </c>
      <c r="R29" s="67"/>
    </row>
    <row r="30" spans="1:19" x14ac:dyDescent="0.2">
      <c r="B30" s="32" t="s">
        <v>26</v>
      </c>
      <c r="C30" s="67">
        <f>'Survey Template'!C15</f>
        <v>448.73</v>
      </c>
      <c r="D30" s="67">
        <f>'Survey Template'!D15</f>
        <v>0</v>
      </c>
      <c r="E30" s="67">
        <f>'Survey Template'!E15</f>
        <v>403.51</v>
      </c>
      <c r="F30" s="67">
        <f>'Survey Template'!F15</f>
        <v>334.13</v>
      </c>
      <c r="G30" s="67">
        <f>'Survey Template'!G15</f>
        <v>347.91</v>
      </c>
      <c r="H30" s="67">
        <f>'Survey Template'!H15</f>
        <v>347.91</v>
      </c>
      <c r="I30" s="67">
        <f>'Survey Template'!I15</f>
        <v>347.91</v>
      </c>
      <c r="J30" s="67">
        <f>'Survey Template'!J15</f>
        <v>303.70999999999998</v>
      </c>
      <c r="K30" s="67">
        <f>'Survey Template'!K15</f>
        <v>295.33999999999997</v>
      </c>
      <c r="L30" s="67">
        <f>'Survey Template'!L15</f>
        <v>288.16000000000003</v>
      </c>
      <c r="M30" s="67">
        <f>'Survey Template'!M15</f>
        <v>379.95</v>
      </c>
      <c r="N30" s="67">
        <f>'Survey Template'!N15</f>
        <v>408.1</v>
      </c>
      <c r="O30" s="67">
        <f>'Survey Template'!O15</f>
        <v>290.60000000000002</v>
      </c>
      <c r="P30" s="67">
        <f>'Survey Template'!P15</f>
        <v>398.13</v>
      </c>
      <c r="Q30" s="67">
        <f>'Survey Template'!Q15</f>
        <v>385</v>
      </c>
      <c r="R30" s="67">
        <f t="array" ref="R30">AVERAGE(IF(C30:Q30&lt;&gt;0,C30:Q30,""))</f>
        <v>355.64928571428572</v>
      </c>
      <c r="S30" s="68" t="e">
        <f>SUMPRODUCT(C30:O30,#REF!)/SUM(#REF!)</f>
        <v>#REF!</v>
      </c>
    </row>
    <row r="31" spans="1:19" ht="13.5" thickBot="1" x14ac:dyDescent="0.25">
      <c r="B31" s="32" t="s">
        <v>21</v>
      </c>
      <c r="C31" s="70">
        <f>'Survey Template'!C36</f>
        <v>22.43</v>
      </c>
      <c r="D31" s="70">
        <f>'Survey Template'!D36</f>
        <v>0</v>
      </c>
      <c r="E31" s="70">
        <f>'Survey Template'!E36</f>
        <v>20.170000000000002</v>
      </c>
      <c r="F31" s="70">
        <f>'Survey Template'!F36</f>
        <v>16.7</v>
      </c>
      <c r="G31" s="70">
        <f>'Survey Template'!G36</f>
        <v>17.39</v>
      </c>
      <c r="H31" s="70">
        <f>'Survey Template'!H36</f>
        <v>17.39</v>
      </c>
      <c r="I31" s="70">
        <f>'Survey Template'!I36</f>
        <v>17.39</v>
      </c>
      <c r="J31" s="70">
        <f>'Survey Template'!J36</f>
        <v>15.18</v>
      </c>
      <c r="K31" s="70">
        <f>'Survey Template'!K36</f>
        <v>14.76</v>
      </c>
      <c r="L31" s="70">
        <f>'Survey Template'!L36</f>
        <v>14.4</v>
      </c>
      <c r="M31" s="70">
        <f>'Survey Template'!M36</f>
        <v>18.989999999999998</v>
      </c>
      <c r="N31" s="70">
        <f>'Survey Template'!N36</f>
        <v>20.399999999999999</v>
      </c>
      <c r="O31" s="70">
        <f>'Survey Template'!O36</f>
        <v>14.52</v>
      </c>
      <c r="P31" s="70">
        <f>'Survey Template'!P36</f>
        <v>19.899999999999999</v>
      </c>
      <c r="Q31" s="70">
        <f>'Survey Template'!Q36</f>
        <v>19.25</v>
      </c>
      <c r="R31" s="294">
        <f t="array" ref="R31">AVERAGE(IF(C31:Q31&lt;&gt;0,C31:Q31,""))</f>
        <v>17.776428571428575</v>
      </c>
      <c r="S31" s="68" t="e">
        <f>SUMPRODUCT(C31:O31,#REF!)/SUM(#REF!)</f>
        <v>#REF!</v>
      </c>
    </row>
    <row r="32" spans="1:19" x14ac:dyDescent="0.2">
      <c r="B32" s="49" t="s">
        <v>16</v>
      </c>
      <c r="C32" s="67">
        <f>SUM(C30:C31)</f>
        <v>471.16</v>
      </c>
      <c r="D32" s="67">
        <f>SUM(D30:D31)</f>
        <v>0</v>
      </c>
      <c r="E32" s="67">
        <f t="shared" ref="E32:N32" si="5">SUM(E30:E31)</f>
        <v>423.68</v>
      </c>
      <c r="F32" s="67">
        <f t="shared" si="5"/>
        <v>350.83</v>
      </c>
      <c r="G32" s="67">
        <f t="shared" si="5"/>
        <v>365.3</v>
      </c>
      <c r="H32" s="67">
        <f t="shared" ref="H32:I32" si="6">SUM(H30:H31)</f>
        <v>365.3</v>
      </c>
      <c r="I32" s="67">
        <f t="shared" si="6"/>
        <v>365.3</v>
      </c>
      <c r="J32" s="67">
        <f t="shared" si="5"/>
        <v>318.89</v>
      </c>
      <c r="K32" s="67">
        <f t="shared" si="5"/>
        <v>310.09999999999997</v>
      </c>
      <c r="L32" s="67">
        <f t="shared" si="5"/>
        <v>302.56</v>
      </c>
      <c r="M32" s="67">
        <f t="shared" si="5"/>
        <v>398.94</v>
      </c>
      <c r="N32" s="67">
        <f t="shared" si="5"/>
        <v>428.5</v>
      </c>
      <c r="O32" s="67">
        <f>SUM(O30:O31)</f>
        <v>305.12</v>
      </c>
      <c r="P32" s="67">
        <f t="shared" ref="P32" si="7">SUM(P30:P31)</f>
        <v>418.03</v>
      </c>
      <c r="Q32" s="67">
        <f>SUM(Q30:Q31)</f>
        <v>404.25</v>
      </c>
      <c r="R32" s="67">
        <f t="array" ref="R32">AVERAGE(IF(C32:Q32&lt;&gt;0,C32:Q32,""))</f>
        <v>373.42571428571421</v>
      </c>
      <c r="S32" s="68" t="e">
        <f>SUMPRODUCT(C32:O32,#REF!)/SUM(#REF!)</f>
        <v>#REF!</v>
      </c>
    </row>
    <row r="33" spans="1:20" ht="8.1" customHeight="1" x14ac:dyDescent="0.2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</row>
    <row r="34" spans="1:20" x14ac:dyDescent="0.2">
      <c r="A34" s="31" t="s">
        <v>30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20" x14ac:dyDescent="0.2">
      <c r="B35" s="32" t="s">
        <v>31</v>
      </c>
      <c r="C35" s="67">
        <f t="shared" ref="C35:L35" si="8">24*(C13+C15+C27+C32)+2*(C24)</f>
        <v>12736.560000000001</v>
      </c>
      <c r="D35" s="67">
        <f t="shared" ref="D35" si="9">24*(D13+D15+D27+D32)+2*(D24)</f>
        <v>0</v>
      </c>
      <c r="E35" s="67">
        <f>24*(E13+E15+E27+E32)+2*E24</f>
        <v>11543.68</v>
      </c>
      <c r="F35" s="67">
        <f t="shared" si="8"/>
        <v>9866.0799999999981</v>
      </c>
      <c r="G35" s="67">
        <f>24*(G13+G15+G27+G32)+2*(G24)</f>
        <v>10428.32</v>
      </c>
      <c r="H35" s="67">
        <f t="shared" ref="H35:I35" si="10">24*(H13+H15+H27+H32)+2*(H24)</f>
        <v>10226.32</v>
      </c>
      <c r="I35" s="67">
        <f t="shared" si="10"/>
        <v>10039.6</v>
      </c>
      <c r="J35" s="67">
        <f t="shared" si="8"/>
        <v>9029.48</v>
      </c>
      <c r="K35" s="67">
        <f t="shared" si="8"/>
        <v>9062.4</v>
      </c>
      <c r="L35" s="67">
        <f t="shared" si="8"/>
        <v>8871.5999999999985</v>
      </c>
      <c r="M35" s="67">
        <f>24*(M13+M15+M27+M32)+2*(M24)</f>
        <v>11320.74</v>
      </c>
      <c r="N35" s="67">
        <f>24*(N13+N15+N27+N32)+2*(N24)</f>
        <v>11848.32</v>
      </c>
      <c r="O35" s="67">
        <f>24*(O13+O15+O27+O32)+2*(O24)</f>
        <v>8961.119999999999</v>
      </c>
      <c r="P35" s="288">
        <f>24*(P13+P15+P27+P32)+2*(P24)</f>
        <v>11383.92</v>
      </c>
      <c r="Q35" s="67">
        <f>24*(Q13+Q15+Q27+Q32)+2*(Q24)</f>
        <v>11341.92</v>
      </c>
      <c r="R35" s="67">
        <f t="array" ref="R35">AVERAGE(IF(C35:Q35&lt;&gt;0,C35:Q35,""))</f>
        <v>10475.718571428572</v>
      </c>
      <c r="S35" s="68" t="e">
        <f>SUMPRODUCT(C35:O35,#REF!)/SUM(#REF!)</f>
        <v>#REF!</v>
      </c>
    </row>
    <row r="36" spans="1:20" x14ac:dyDescent="0.2">
      <c r="B36" s="32" t="s">
        <v>24</v>
      </c>
      <c r="C36" s="67">
        <f t="shared" ref="C36:O36" si="11">+C35/24</f>
        <v>530.69000000000005</v>
      </c>
      <c r="D36" s="67">
        <f t="shared" ref="D36" si="12">+D35/24</f>
        <v>0</v>
      </c>
      <c r="E36" s="67">
        <f>+E35/24</f>
        <v>480.98666666666668</v>
      </c>
      <c r="F36" s="67">
        <f t="shared" si="11"/>
        <v>411.08666666666659</v>
      </c>
      <c r="G36" s="67">
        <f t="shared" si="11"/>
        <v>434.51333333333332</v>
      </c>
      <c r="H36" s="67">
        <f t="shared" ref="H36:I36" si="13">+H35/24</f>
        <v>426.09666666666664</v>
      </c>
      <c r="I36" s="67">
        <f t="shared" si="13"/>
        <v>418.31666666666666</v>
      </c>
      <c r="J36" s="67">
        <f t="shared" si="11"/>
        <v>376.2283333333333</v>
      </c>
      <c r="K36" s="67">
        <f t="shared" si="11"/>
        <v>377.59999999999997</v>
      </c>
      <c r="L36" s="67">
        <f t="shared" si="11"/>
        <v>369.64999999999992</v>
      </c>
      <c r="M36" s="67">
        <f t="shared" si="11"/>
        <v>471.69749999999999</v>
      </c>
      <c r="N36" s="67">
        <f t="shared" si="11"/>
        <v>493.68</v>
      </c>
      <c r="O36" s="67">
        <f t="shared" si="11"/>
        <v>373.37999999999994</v>
      </c>
      <c r="P36" s="288">
        <f t="shared" ref="P36" si="14">+P35/24</f>
        <v>474.33</v>
      </c>
      <c r="Q36" s="67">
        <f>+Q35/24</f>
        <v>472.58</v>
      </c>
      <c r="R36" s="67">
        <f t="array" ref="R36">AVERAGE(IF(C36:Q36&lt;&gt;0,C36:Q36,""))</f>
        <v>436.48827380952383</v>
      </c>
      <c r="S36" s="68" t="e">
        <f>SUMPRODUCT(C36:O36,#REF!)/SUM(#REF!)</f>
        <v>#REF!</v>
      </c>
    </row>
    <row r="37" spans="1:20" x14ac:dyDescent="0.2">
      <c r="B37" s="35"/>
      <c r="R37" s="67"/>
    </row>
    <row r="38" spans="1:20" x14ac:dyDescent="0.2">
      <c r="A38" s="31" t="s">
        <v>32</v>
      </c>
      <c r="R38" s="67"/>
    </row>
    <row r="39" spans="1:20" x14ac:dyDescent="0.2">
      <c r="B39" s="32" t="s">
        <v>77</v>
      </c>
      <c r="C39" s="67">
        <f>'Survey Template'!C79</f>
        <v>1138.94</v>
      </c>
      <c r="D39" s="67">
        <f>'Survey Template'!D79</f>
        <v>0</v>
      </c>
      <c r="E39" s="67">
        <f>'Survey Template'!E79</f>
        <v>1004.85</v>
      </c>
      <c r="F39" s="67">
        <f>'Survey Template'!F79</f>
        <v>921.15</v>
      </c>
      <c r="G39" s="67">
        <f>'Survey Template'!G79</f>
        <v>772.43</v>
      </c>
      <c r="H39" s="67">
        <f>'Survey Template'!H79</f>
        <v>772.43</v>
      </c>
      <c r="I39" s="67">
        <f>'Survey Template'!I79</f>
        <v>772.43</v>
      </c>
      <c r="J39" s="67">
        <f>'Survey Template'!J79</f>
        <v>927.51</v>
      </c>
      <c r="K39" s="67">
        <f>'Survey Template'!K79</f>
        <v>923.57</v>
      </c>
      <c r="L39" s="67">
        <f>'Survey Template'!L79</f>
        <v>1073.31</v>
      </c>
      <c r="M39" s="67">
        <f>'Survey Template'!M79</f>
        <v>900</v>
      </c>
      <c r="N39" s="67">
        <f>'Survey Template'!N79</f>
        <v>932.61</v>
      </c>
      <c r="O39" s="67">
        <f>'Survey Template'!O79</f>
        <v>1173.73</v>
      </c>
      <c r="P39" s="67">
        <f>'Survey Template'!P79</f>
        <v>1060.17</v>
      </c>
      <c r="Q39" s="67">
        <f>'Survey Template'!Q79</f>
        <v>993</v>
      </c>
      <c r="R39" s="67">
        <f t="array" ref="R39">AVERAGE(IF(C39:Q39&lt;&gt;0,C39:Q39,""))</f>
        <v>954.72357142857152</v>
      </c>
      <c r="T39" s="67"/>
    </row>
    <row r="40" spans="1:20" ht="13.5" thickBot="1" x14ac:dyDescent="0.25">
      <c r="B40" s="32" t="s">
        <v>21</v>
      </c>
      <c r="C40" s="70">
        <f>'Survey Template'!C101</f>
        <v>56.94</v>
      </c>
      <c r="D40" s="70">
        <f>'Survey Template'!D101</f>
        <v>0</v>
      </c>
      <c r="E40" s="70">
        <f>'Survey Template'!E101</f>
        <v>30.06</v>
      </c>
      <c r="F40" s="70">
        <f>'Survey Template'!F101</f>
        <v>46.05</v>
      </c>
      <c r="G40" s="70">
        <f>'Survey Template'!G101</f>
        <v>38.61</v>
      </c>
      <c r="H40" s="70">
        <f>'Survey Template'!H101</f>
        <v>38.61</v>
      </c>
      <c r="I40" s="70">
        <f>'Survey Template'!I101</f>
        <v>38.61</v>
      </c>
      <c r="J40" s="70">
        <f>'Survey Template'!J101</f>
        <v>46.37</v>
      </c>
      <c r="K40" s="70">
        <f>'Survey Template'!K101</f>
        <v>46.17</v>
      </c>
      <c r="L40" s="70">
        <f>'Survey Template'!L101</f>
        <v>53.65</v>
      </c>
      <c r="M40" s="70">
        <f>'Survey Template'!M101</f>
        <v>44.99</v>
      </c>
      <c r="N40" s="70">
        <f>'Survey Template'!N101</f>
        <v>46.63</v>
      </c>
      <c r="O40" s="70">
        <f>'Survey Template'!O101</f>
        <v>58.67</v>
      </c>
      <c r="P40" s="70">
        <f>'Survey Template'!P101</f>
        <v>53</v>
      </c>
      <c r="Q40" s="70">
        <f>'Survey Template'!Q101</f>
        <v>49.65</v>
      </c>
      <c r="R40" s="294">
        <f t="array" ref="R40">AVERAGE(IF(C40:Q40&lt;&gt;0,C40:Q40,""))</f>
        <v>46.286428571428573</v>
      </c>
    </row>
    <row r="41" spans="1:20" x14ac:dyDescent="0.2">
      <c r="B41" s="49" t="s">
        <v>16</v>
      </c>
      <c r="C41" s="67">
        <f>SUM(C39:C40)</f>
        <v>1195.8800000000001</v>
      </c>
      <c r="D41" s="67">
        <f>SUM(D39:D40)</f>
        <v>0</v>
      </c>
      <c r="E41" s="67">
        <f>SUM(E39:E40)</f>
        <v>1034.9100000000001</v>
      </c>
      <c r="F41" s="67">
        <f t="shared" ref="F41:O41" si="15">SUM(F39:F40)</f>
        <v>967.19999999999993</v>
      </c>
      <c r="G41" s="67">
        <f t="shared" si="15"/>
        <v>811.04</v>
      </c>
      <c r="H41" s="67">
        <f t="shared" ref="H41:I41" si="16">SUM(H39:H40)</f>
        <v>811.04</v>
      </c>
      <c r="I41" s="67">
        <f t="shared" si="16"/>
        <v>811.04</v>
      </c>
      <c r="J41" s="67">
        <f t="shared" si="15"/>
        <v>973.88</v>
      </c>
      <c r="K41" s="67">
        <f t="shared" si="15"/>
        <v>969.74</v>
      </c>
      <c r="L41" s="67">
        <f t="shared" si="15"/>
        <v>1126.96</v>
      </c>
      <c r="M41" s="67">
        <f t="shared" si="15"/>
        <v>944.99</v>
      </c>
      <c r="N41" s="67">
        <f t="shared" si="15"/>
        <v>979.24</v>
      </c>
      <c r="O41" s="67">
        <f t="shared" si="15"/>
        <v>1232.4000000000001</v>
      </c>
      <c r="P41" s="67">
        <f>SUM(P39:P40)</f>
        <v>1113.17</v>
      </c>
      <c r="Q41" s="67">
        <f>SUM(Q39:Q40)</f>
        <v>1042.6500000000001</v>
      </c>
      <c r="R41" s="67">
        <f t="array" ref="R41">AVERAGE(IF(C41:Q41&lt;&gt;0,C41:Q41,""))</f>
        <v>1001.0099999999999</v>
      </c>
    </row>
    <row r="42" spans="1:20" x14ac:dyDescent="0.2"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20" x14ac:dyDescent="0.2">
      <c r="A43" s="31" t="s">
        <v>33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20" x14ac:dyDescent="0.2">
      <c r="B44" s="32" t="s">
        <v>31</v>
      </c>
      <c r="C44" s="67">
        <f t="shared" ref="C44:N44" si="17">24*(C13+C16+C27+C41)+2*C24</f>
        <v>30129.840000000004</v>
      </c>
      <c r="D44" s="67">
        <f t="shared" ref="D44" si="18">24*(D13+D16+D27+D41)+2*D24</f>
        <v>0</v>
      </c>
      <c r="E44" s="67">
        <f>24*(E13+E16+E27+E41)+2*E24</f>
        <v>26213.200000000004</v>
      </c>
      <c r="F44" s="67">
        <f t="shared" si="17"/>
        <v>24658.959999999999</v>
      </c>
      <c r="G44" s="67">
        <f t="shared" si="17"/>
        <v>21126.079999999998</v>
      </c>
      <c r="H44" s="67">
        <f t="shared" ref="H44:I44" si="19">24*(H13+H16+H27+H41)+2*H24</f>
        <v>20924.079999999998</v>
      </c>
      <c r="I44" s="67">
        <f t="shared" si="19"/>
        <v>20737.36</v>
      </c>
      <c r="J44" s="67">
        <f t="shared" si="17"/>
        <v>24749.239999999998</v>
      </c>
      <c r="K44" s="67">
        <f t="shared" si="17"/>
        <v>24893.760000000002</v>
      </c>
      <c r="L44" s="67">
        <f t="shared" si="17"/>
        <v>28657.199999999997</v>
      </c>
      <c r="M44" s="67">
        <f t="shared" si="17"/>
        <v>24425.940000000002</v>
      </c>
      <c r="N44" s="67">
        <f t="shared" si="17"/>
        <v>25066.080000000002</v>
      </c>
      <c r="O44" s="67">
        <f>24*(O13+O16+O27+O41)+2*O24</f>
        <v>31215.840000000004</v>
      </c>
      <c r="P44" s="288">
        <f>24*(P13+P16+P27+P41)+2*P24</f>
        <v>28067.279999999999</v>
      </c>
      <c r="Q44" s="67">
        <f>24*(Q13+Q16+Q27+Q41)+2*Q24</f>
        <v>26663.52</v>
      </c>
      <c r="R44" s="67">
        <f t="array" ref="R44">AVERAGE(IF(C44:Q44&lt;&gt;0,C44:Q44,""))</f>
        <v>25537.741428571437</v>
      </c>
    </row>
    <row r="45" spans="1:20" x14ac:dyDescent="0.2">
      <c r="B45" s="32" t="s">
        <v>24</v>
      </c>
      <c r="C45" s="67">
        <f>+C44/24</f>
        <v>1255.4100000000001</v>
      </c>
      <c r="D45" s="67">
        <f>+D44/24</f>
        <v>0</v>
      </c>
      <c r="E45" s="67">
        <f t="shared" ref="E45:N45" si="20">+E44/24</f>
        <v>1092.2166666666669</v>
      </c>
      <c r="F45" s="67">
        <f t="shared" si="20"/>
        <v>1027.4566666666667</v>
      </c>
      <c r="G45" s="67">
        <f t="shared" si="20"/>
        <v>880.25333333333322</v>
      </c>
      <c r="H45" s="67">
        <f t="shared" ref="H45:I45" si="21">+H44/24</f>
        <v>871.83666666666659</v>
      </c>
      <c r="I45" s="67">
        <f t="shared" si="21"/>
        <v>864.05666666666673</v>
      </c>
      <c r="J45" s="67">
        <f t="shared" si="20"/>
        <v>1031.2183333333332</v>
      </c>
      <c r="K45" s="67">
        <f t="shared" si="20"/>
        <v>1037.24</v>
      </c>
      <c r="L45" s="67">
        <f t="shared" si="20"/>
        <v>1194.05</v>
      </c>
      <c r="M45" s="67">
        <f t="shared" si="20"/>
        <v>1017.7475000000001</v>
      </c>
      <c r="N45" s="67">
        <f t="shared" si="20"/>
        <v>1044.42</v>
      </c>
      <c r="O45" s="67">
        <f>+O44/24</f>
        <v>1300.6600000000001</v>
      </c>
      <c r="P45" s="288">
        <f>+P44/24</f>
        <v>1169.47</v>
      </c>
      <c r="Q45" s="67">
        <f t="shared" ref="Q45" si="22">+Q44/24</f>
        <v>1110.98</v>
      </c>
      <c r="R45" s="67">
        <f t="array" ref="R45">AVERAGE(IF(C45:Q45&lt;&gt;0,C45:Q45,""))</f>
        <v>1064.0725595238093</v>
      </c>
    </row>
    <row r="46" spans="1:20" x14ac:dyDescent="0.2">
      <c r="A46" s="16"/>
      <c r="B46" s="32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</row>
    <row r="47" spans="1:20" x14ac:dyDescent="0.2">
      <c r="A47" s="45" t="s">
        <v>220</v>
      </c>
    </row>
    <row r="48" spans="1:20" x14ac:dyDescent="0.2">
      <c r="A48" s="45" t="s">
        <v>222</v>
      </c>
    </row>
    <row r="49" spans="1:1" x14ac:dyDescent="0.2">
      <c r="A49" s="45" t="s">
        <v>231</v>
      </c>
    </row>
  </sheetData>
  <mergeCells count="1">
    <mergeCell ref="A1:S1"/>
  </mergeCells>
  <printOptions horizontalCentered="1"/>
  <pageMargins left="0" right="0" top="0.5" bottom="0.5" header="0.25" footer="0.25"/>
  <pageSetup paperSize="5" scale="73" orientation="landscape" r:id="rId1"/>
  <headerFooter alignWithMargins="0"/>
  <colBreaks count="1" manualBreakCount="1">
    <brk id="18" max="226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84"/>
  <sheetViews>
    <sheetView showZeros="0" topLeftCell="A33" zoomScaleNormal="100" zoomScaleSheetLayoutView="100" workbookViewId="0">
      <selection activeCell="E80" sqref="E80"/>
    </sheetView>
  </sheetViews>
  <sheetFormatPr defaultColWidth="9.140625" defaultRowHeight="12.75" x14ac:dyDescent="0.2"/>
  <cols>
    <col min="1" max="1" width="12.7109375" style="33" customWidth="1"/>
    <col min="2" max="2" width="72.28515625" style="33" customWidth="1"/>
    <col min="3" max="3" width="11.140625" style="33" bestFit="1" customWidth="1"/>
    <col min="4" max="4" width="10.5703125" style="33" hidden="1" customWidth="1"/>
    <col min="5" max="7" width="11" style="33" bestFit="1" customWidth="1"/>
    <col min="8" max="9" width="10.5703125" style="33" customWidth="1"/>
    <col min="10" max="10" width="11" style="33" bestFit="1" customWidth="1"/>
    <col min="11" max="11" width="7.28515625" style="33" bestFit="1" customWidth="1"/>
    <col min="12" max="14" width="11" style="33" bestFit="1" customWidth="1"/>
    <col min="15" max="16" width="7.28515625" style="33" bestFit="1" customWidth="1"/>
    <col min="17" max="17" width="7" style="33" customWidth="1"/>
    <col min="18" max="18" width="11.140625" style="33" bestFit="1" customWidth="1"/>
    <col min="19" max="19" width="4.5703125" style="33" hidden="1" customWidth="1"/>
    <col min="20" max="20" width="9.140625" style="33"/>
    <col min="21" max="21" width="9.7109375" style="33" bestFit="1" customWidth="1"/>
    <col min="22" max="16384" width="9.140625" style="33"/>
  </cols>
  <sheetData>
    <row r="1" spans="1:23" ht="26.25" x14ac:dyDescent="0.4">
      <c r="A1" s="295" t="s">
        <v>272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</row>
    <row r="2" spans="1:23" ht="21" customHeight="1" x14ac:dyDescent="0.4">
      <c r="A2" s="64" t="s">
        <v>276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0" t="s">
        <v>98</v>
      </c>
    </row>
    <row r="3" spans="1:23" ht="8.4499999999999993" customHeight="1" x14ac:dyDescent="0.4">
      <c r="A3" s="64"/>
      <c r="B3" s="6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0"/>
    </row>
    <row r="4" spans="1:23" x14ac:dyDescent="0.2">
      <c r="C4" s="261" t="s">
        <v>0</v>
      </c>
      <c r="D4" s="261" t="s">
        <v>261</v>
      </c>
      <c r="E4" s="261" t="s">
        <v>1</v>
      </c>
      <c r="F4" s="261" t="s">
        <v>2</v>
      </c>
      <c r="G4" s="261" t="s">
        <v>223</v>
      </c>
      <c r="H4" s="261" t="s">
        <v>229</v>
      </c>
      <c r="I4" s="261" t="s">
        <v>230</v>
      </c>
      <c r="J4" s="261" t="s">
        <v>3</v>
      </c>
      <c r="K4" s="261" t="s">
        <v>4</v>
      </c>
      <c r="L4" s="261" t="s">
        <v>5</v>
      </c>
      <c r="M4" s="261" t="s">
        <v>6</v>
      </c>
      <c r="N4" s="261" t="s">
        <v>7</v>
      </c>
      <c r="O4" s="261" t="s">
        <v>8</v>
      </c>
      <c r="P4" s="261" t="s">
        <v>9</v>
      </c>
      <c r="Q4" s="261" t="s">
        <v>260</v>
      </c>
      <c r="R4" s="261" t="s">
        <v>227</v>
      </c>
      <c r="S4" s="261" t="s">
        <v>10</v>
      </c>
    </row>
    <row r="5" spans="1:23" x14ac:dyDescent="0.2">
      <c r="A5" s="31" t="s">
        <v>11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</row>
    <row r="6" spans="1:23" x14ac:dyDescent="0.2">
      <c r="A6" s="31"/>
      <c r="B6" s="32" t="s">
        <v>12</v>
      </c>
      <c r="C6" s="67">
        <f>'Survey Template'!C144</f>
        <v>19.059999999999999</v>
      </c>
      <c r="D6" s="67"/>
      <c r="E6" s="67">
        <f>'Survey Template'!E144</f>
        <v>12.86</v>
      </c>
      <c r="F6" s="67">
        <f>'Survey Template'!F144</f>
        <v>10.5</v>
      </c>
      <c r="G6" s="67">
        <f>'Survey Template'!G144</f>
        <v>12.08</v>
      </c>
      <c r="H6" s="67">
        <f>'Survey Template'!H144</f>
        <v>25.63</v>
      </c>
      <c r="I6" s="67">
        <f>'Survey Template'!I144</f>
        <v>20.190000000000001</v>
      </c>
      <c r="J6" s="67">
        <f>'Survey Template'!J144</f>
        <v>12.32</v>
      </c>
      <c r="K6" s="67">
        <f>'Survey Template'!K144</f>
        <v>13.57</v>
      </c>
      <c r="L6" s="67">
        <f>'Survey Template'!L144</f>
        <v>11.67</v>
      </c>
      <c r="M6" s="67">
        <f>'Survey Template'!M144</f>
        <v>14.85</v>
      </c>
      <c r="N6" s="67">
        <f>'Survey Template'!N144</f>
        <v>14.47</v>
      </c>
      <c r="O6" s="67">
        <f>'Survey Template'!O144</f>
        <v>11.5</v>
      </c>
      <c r="P6" s="67">
        <f>'Survey Template'!P144</f>
        <v>14.94</v>
      </c>
      <c r="Q6" s="67">
        <f>'Survey Template'!Q144</f>
        <v>17.62</v>
      </c>
      <c r="R6" s="67">
        <f t="array" ref="R6">AVERAGE(IF(C6:Q6&lt;&gt;0,C6:Q6,""))</f>
        <v>15.089999999999998</v>
      </c>
      <c r="S6" s="68"/>
      <c r="W6" s="32"/>
    </row>
    <row r="7" spans="1:23" x14ac:dyDescent="0.2">
      <c r="A7" s="31"/>
      <c r="B7" s="32" t="s">
        <v>13</v>
      </c>
      <c r="C7" s="67">
        <f>'Survey Template'!C147</f>
        <v>1.9</v>
      </c>
      <c r="D7" s="67"/>
      <c r="E7" s="67">
        <f>'Survey Template'!E147</f>
        <v>7.9</v>
      </c>
      <c r="F7" s="67">
        <f>'Survey Template'!F147</f>
        <v>13.969999999999999</v>
      </c>
      <c r="G7" s="67">
        <f>'Survey Template'!G147</f>
        <v>14.46</v>
      </c>
      <c r="H7" s="67">
        <f>'Survey Template'!H147</f>
        <v>2.4500000000000002</v>
      </c>
      <c r="I7" s="67">
        <f>'Survey Template'!I147</f>
        <v>4.2300000000000004</v>
      </c>
      <c r="J7" s="67">
        <f>'Survey Template'!J147</f>
        <v>17.27</v>
      </c>
      <c r="K7" s="67">
        <f>'Survey Template'!K147</f>
        <v>20.93</v>
      </c>
      <c r="L7" s="67">
        <f>'Survey Template'!L147</f>
        <v>14.32</v>
      </c>
      <c r="M7" s="67">
        <f>'Survey Template'!M147</f>
        <v>14.1</v>
      </c>
      <c r="N7" s="67">
        <f>'Survey Template'!N147</f>
        <v>17.12</v>
      </c>
      <c r="O7" s="67">
        <f>'Survey Template'!O147</f>
        <v>13.54</v>
      </c>
      <c r="P7" s="67">
        <f>'Survey Template'!P147</f>
        <v>8.7100000000000009</v>
      </c>
      <c r="Q7" s="67">
        <f>'Survey Template'!Q147</f>
        <v>14.12</v>
      </c>
      <c r="R7" s="67">
        <f t="array" ref="R7">AVERAGE(IF(C7:Q7&lt;&gt;0,C7:Q7,""))</f>
        <v>11.787142857142857</v>
      </c>
      <c r="S7" s="68"/>
      <c r="W7" s="32"/>
    </row>
    <row r="8" spans="1:23" x14ac:dyDescent="0.2">
      <c r="A8" s="31"/>
      <c r="B8" s="32" t="s">
        <v>87</v>
      </c>
      <c r="C8" s="67">
        <f>'Survey Template'!C148</f>
        <v>0</v>
      </c>
      <c r="D8" s="67">
        <f>'Survey Template'!D148</f>
        <v>0</v>
      </c>
      <c r="E8" s="67">
        <f>'Survey Template'!E148</f>
        <v>0</v>
      </c>
      <c r="F8" s="67">
        <f>'Survey Template'!F148</f>
        <v>0</v>
      </c>
      <c r="G8" s="67">
        <f>'Survey Template'!G148</f>
        <v>0</v>
      </c>
      <c r="H8" s="67">
        <f>'Survey Template'!H148</f>
        <v>0</v>
      </c>
      <c r="I8" s="67">
        <f>'Survey Template'!I148</f>
        <v>0</v>
      </c>
      <c r="J8" s="67">
        <f>'Survey Template'!J148</f>
        <v>0</v>
      </c>
      <c r="K8" s="67">
        <f>'Survey Template'!K148</f>
        <v>0</v>
      </c>
      <c r="L8" s="67">
        <f>'Survey Template'!L148</f>
        <v>0</v>
      </c>
      <c r="M8" s="67">
        <f>'Survey Template'!M148</f>
        <v>2</v>
      </c>
      <c r="N8" s="67">
        <f>'Survey Template'!N148</f>
        <v>2</v>
      </c>
      <c r="O8" s="67">
        <f>'Survey Template'!O148</f>
        <v>4</v>
      </c>
      <c r="P8" s="67">
        <f>'Survey Template'!P148</f>
        <v>0</v>
      </c>
      <c r="Q8" s="67"/>
      <c r="R8" s="67">
        <f t="array" ref="R8">AVERAGE(IF(C8:Q8&lt;&gt;0,C8:Q8,""))</f>
        <v>2.6666666666666665</v>
      </c>
      <c r="W8" s="32"/>
    </row>
    <row r="9" spans="1:23" x14ac:dyDescent="0.2">
      <c r="A9" s="31"/>
      <c r="B9" s="32" t="s">
        <v>14</v>
      </c>
      <c r="C9" s="67">
        <f>'Survey Template'!C152</f>
        <v>15.81</v>
      </c>
      <c r="D9" s="67">
        <f>'Survey Template'!D152</f>
        <v>0</v>
      </c>
      <c r="E9" s="67">
        <f>'Survey Template'!E152</f>
        <v>13.97</v>
      </c>
      <c r="F9" s="67">
        <f>'Survey Template'!F152</f>
        <v>6.91</v>
      </c>
      <c r="G9" s="67">
        <f>'Survey Template'!G152</f>
        <v>9.94</v>
      </c>
      <c r="H9" s="67">
        <f>'Survey Template'!H152</f>
        <v>4.9000000000000004</v>
      </c>
      <c r="I9" s="67">
        <f>'Survey Template'!I152</f>
        <v>4.03</v>
      </c>
      <c r="J9" s="67">
        <f>'Survey Template'!J152</f>
        <v>9.42</v>
      </c>
      <c r="K9" s="67">
        <f>'Survey Template'!K152</f>
        <v>7.52</v>
      </c>
      <c r="L9" s="67">
        <f>'Survey Template'!L152</f>
        <v>10.84</v>
      </c>
      <c r="M9" s="67">
        <f>'Survey Template'!M152</f>
        <v>0</v>
      </c>
      <c r="N9" s="67">
        <f>'Survey Template'!N152</f>
        <v>10.25</v>
      </c>
      <c r="O9" s="67">
        <f>'Survey Template'!O152</f>
        <v>9.24</v>
      </c>
      <c r="P9" s="67">
        <f>'Survey Template'!P152</f>
        <v>5.61</v>
      </c>
      <c r="Q9" s="67">
        <f>'Survey Template'!Q152</f>
        <v>9.58</v>
      </c>
      <c r="R9" s="67">
        <f t="array" ref="R9">AVERAGE(IF(C9:Q9&lt;&gt;0,C9:Q9,""))</f>
        <v>9.0784615384615375</v>
      </c>
      <c r="W9" s="32"/>
    </row>
    <row r="10" spans="1:23" x14ac:dyDescent="0.2">
      <c r="B10" s="42" t="s">
        <v>106</v>
      </c>
      <c r="C10" s="69">
        <f>'Survey Template'!C155</f>
        <v>9.44</v>
      </c>
      <c r="D10" s="69">
        <f>'Survey Template'!D155</f>
        <v>0</v>
      </c>
      <c r="E10" s="69">
        <f>'Survey Template'!E155</f>
        <v>8.9</v>
      </c>
      <c r="F10" s="69">
        <f>'Survey Template'!F155</f>
        <v>0</v>
      </c>
      <c r="G10" s="69">
        <f>'Survey Template'!G155</f>
        <v>3</v>
      </c>
      <c r="H10" s="69">
        <f>'Survey Template'!H155</f>
        <v>2.25</v>
      </c>
      <c r="I10" s="69">
        <f>'Survey Template'!I155</f>
        <v>0</v>
      </c>
      <c r="J10" s="69">
        <f>'Survey Template'!J155</f>
        <v>0</v>
      </c>
      <c r="K10" s="69">
        <f>'Survey Template'!K155</f>
        <v>8</v>
      </c>
      <c r="L10" s="69">
        <f>'Survey Template'!L155</f>
        <v>9.1</v>
      </c>
      <c r="M10" s="69">
        <f>'Survey Template'!M155</f>
        <v>0</v>
      </c>
      <c r="N10" s="69">
        <f>'Survey Template'!N155</f>
        <v>4.08</v>
      </c>
      <c r="O10" s="69">
        <f>'Survey Template'!O155</f>
        <v>8.6999999999999993</v>
      </c>
      <c r="P10" s="69">
        <f>'Survey Template'!P155</f>
        <v>0</v>
      </c>
      <c r="Q10" s="69">
        <f>'Survey Template'!Q155</f>
        <v>3</v>
      </c>
      <c r="R10" s="67">
        <f t="array" ref="R10">AVERAGE(IF(C10:Q10&lt;&gt;0,C10:Q10,""))</f>
        <v>6.2744444444444447</v>
      </c>
      <c r="W10" s="42"/>
    </row>
    <row r="11" spans="1:23" x14ac:dyDescent="0.2">
      <c r="B11" s="42" t="s">
        <v>183</v>
      </c>
      <c r="C11" s="69">
        <f>'Survey Template'!C159</f>
        <v>0</v>
      </c>
      <c r="D11" s="69">
        <f>'Survey Template'!D159</f>
        <v>0</v>
      </c>
      <c r="E11" s="69">
        <f>'Survey Template'!E159</f>
        <v>0</v>
      </c>
      <c r="F11" s="69">
        <f>'Survey Template'!F159</f>
        <v>0</v>
      </c>
      <c r="G11" s="69">
        <f>'Survey Template'!G159</f>
        <v>1</v>
      </c>
      <c r="H11" s="69">
        <f>'Survey Template'!H159</f>
        <v>1</v>
      </c>
      <c r="I11" s="69">
        <f>'Survey Template'!I159</f>
        <v>0</v>
      </c>
      <c r="J11" s="69">
        <f>'Survey Template'!J159</f>
        <v>0</v>
      </c>
      <c r="K11" s="69">
        <f>'Survey Template'!K159</f>
        <v>0.75</v>
      </c>
      <c r="L11" s="69">
        <f>'Survey Template'!L159</f>
        <v>0</v>
      </c>
      <c r="M11" s="69">
        <f>'Survey Template'!M159</f>
        <v>0</v>
      </c>
      <c r="N11" s="69">
        <f>'Survey Template'!N159</f>
        <v>0</v>
      </c>
      <c r="O11" s="69">
        <f>'Survey Template'!O159</f>
        <v>0</v>
      </c>
      <c r="P11" s="69">
        <f>'Survey Template'!P159</f>
        <v>1</v>
      </c>
      <c r="Q11" s="69">
        <f>'Survey Template'!Q159</f>
        <v>0</v>
      </c>
      <c r="R11" s="67">
        <f t="array" ref="R11">AVERAGE(IF(C11:Q11&lt;&gt;0,C11:Q11,""))</f>
        <v>0.9375</v>
      </c>
      <c r="W11" s="42"/>
    </row>
    <row r="12" spans="1:23" ht="39.6" customHeight="1" thickBot="1" x14ac:dyDescent="0.25">
      <c r="A12" s="31"/>
      <c r="B12" s="51" t="s">
        <v>251</v>
      </c>
      <c r="C12" s="70">
        <f>'Survey Template'!C204</f>
        <v>0</v>
      </c>
      <c r="D12" s="70">
        <f>'Survey Template'!D204</f>
        <v>0</v>
      </c>
      <c r="E12" s="70">
        <f>'Survey Template'!E206</f>
        <v>2</v>
      </c>
      <c r="F12" s="70">
        <f>'Survey Template'!F204</f>
        <v>0</v>
      </c>
      <c r="G12" s="70">
        <f>'Survey Template'!G206</f>
        <v>1.5</v>
      </c>
      <c r="H12" s="70">
        <f>'Survey Template'!H204</f>
        <v>0</v>
      </c>
      <c r="I12" s="70">
        <f>'Survey Template'!I204</f>
        <v>0</v>
      </c>
      <c r="J12" s="70">
        <f>'Survey Template'!J204</f>
        <v>0</v>
      </c>
      <c r="K12" s="70">
        <f>'Survey Template'!K204</f>
        <v>0</v>
      </c>
      <c r="L12" s="70">
        <f>'Survey Template'!L204</f>
        <v>0</v>
      </c>
      <c r="M12" s="70">
        <f>'Survey Template'!M204</f>
        <v>0</v>
      </c>
      <c r="N12" s="70">
        <f>'Survey Template'!N204+'Survey Template'!N160</f>
        <v>5.25</v>
      </c>
      <c r="O12" s="70">
        <f>'Survey Template'!O204</f>
        <v>0</v>
      </c>
      <c r="P12" s="70"/>
      <c r="Q12" s="70"/>
      <c r="R12" s="294">
        <f t="array" ref="R12">AVERAGE(IF(C12:Q12&lt;&gt;0,C12:Q12,""))</f>
        <v>2.9166666666666665</v>
      </c>
      <c r="U12" s="67"/>
      <c r="W12" s="51"/>
    </row>
    <row r="13" spans="1:23" x14ac:dyDescent="0.2">
      <c r="B13" s="49" t="s">
        <v>16</v>
      </c>
      <c r="C13" s="67">
        <f>SUM(C6:C12)</f>
        <v>46.209999999999994</v>
      </c>
      <c r="D13" s="288">
        <f>SUM(D6:D12)</f>
        <v>0</v>
      </c>
      <c r="E13" s="67">
        <f>SUM(E6:E12)</f>
        <v>45.629999999999995</v>
      </c>
      <c r="F13" s="67">
        <f t="shared" ref="F13:O13" si="0">SUM(F6:F12)</f>
        <v>31.38</v>
      </c>
      <c r="G13" s="67">
        <f>SUM(G6:G12)</f>
        <v>41.98</v>
      </c>
      <c r="H13" s="67">
        <f t="shared" ref="H13:I13" si="1">SUM(H6:H12)</f>
        <v>36.229999999999997</v>
      </c>
      <c r="I13" s="67">
        <f t="shared" si="1"/>
        <v>28.450000000000003</v>
      </c>
      <c r="J13" s="67">
        <f>SUM(J6:J12)</f>
        <v>39.01</v>
      </c>
      <c r="K13" s="67">
        <f>SUM(K6:K12)</f>
        <v>50.769999999999996</v>
      </c>
      <c r="L13" s="67">
        <f t="shared" si="0"/>
        <v>45.93</v>
      </c>
      <c r="M13" s="67">
        <f t="shared" si="0"/>
        <v>30.95</v>
      </c>
      <c r="N13" s="67">
        <f>SUM(N6:N12)</f>
        <v>53.17</v>
      </c>
      <c r="O13" s="67">
        <f t="shared" si="0"/>
        <v>46.980000000000004</v>
      </c>
      <c r="P13" s="67">
        <f>SUM(P6:P12)</f>
        <v>30.259999999999998</v>
      </c>
      <c r="Q13" s="67">
        <f>SUM(Q6:Q12)</f>
        <v>44.32</v>
      </c>
      <c r="R13" s="67">
        <f t="array" ref="R13">AVERAGE(IF(C13:Q13&lt;&gt;0,C13:Q13,""))</f>
        <v>40.805000000000007</v>
      </c>
      <c r="U13" s="67"/>
      <c r="W13" s="49"/>
    </row>
    <row r="14" spans="1:23" ht="7.5" customHeight="1" x14ac:dyDescent="0.2">
      <c r="B14" s="49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</row>
    <row r="15" spans="1:23" x14ac:dyDescent="0.2">
      <c r="B15" s="32" t="s">
        <v>145</v>
      </c>
      <c r="C15" s="67">
        <f>'Survey Template'!C171</f>
        <v>5.25</v>
      </c>
      <c r="D15" s="67"/>
      <c r="E15" s="67">
        <f>'Survey Template'!E171</f>
        <v>5.25</v>
      </c>
      <c r="F15" s="67">
        <f>'Survey Template'!F171</f>
        <v>18.98</v>
      </c>
      <c r="G15" s="67">
        <f>'Survey Template'!G171</f>
        <v>0</v>
      </c>
      <c r="H15" s="67">
        <f>'Survey Template'!H171</f>
        <v>0</v>
      </c>
      <c r="I15" s="67">
        <f>'Survey Template'!I171</f>
        <v>0</v>
      </c>
      <c r="J15" s="67">
        <f>'Survey Template'!J171</f>
        <v>0</v>
      </c>
      <c r="K15" s="67">
        <f>'Survey Template'!K171</f>
        <v>0</v>
      </c>
      <c r="L15" s="67">
        <f>'Survey Template'!L171</f>
        <v>0</v>
      </c>
      <c r="M15" s="67">
        <f>'Survey Template'!M171</f>
        <v>29.67</v>
      </c>
      <c r="N15" s="67">
        <f>'Survey Template'!N171</f>
        <v>0</v>
      </c>
      <c r="O15" s="67">
        <f>'Survey Template'!O171</f>
        <v>0</v>
      </c>
      <c r="P15" s="67">
        <f>'Survey Template'!P171</f>
        <v>0</v>
      </c>
      <c r="Q15" s="67"/>
      <c r="R15" s="67">
        <f t="array" ref="R15">AVERAGE(IF(C15:Q15&lt;&gt;0,C15:Q15,""))</f>
        <v>14.787500000000001</v>
      </c>
      <c r="U15" s="67"/>
    </row>
    <row r="16" spans="1:23" x14ac:dyDescent="0.2">
      <c r="B16" s="32" t="s">
        <v>146</v>
      </c>
      <c r="C16" s="67">
        <f>'Survey Template'!C173</f>
        <v>0</v>
      </c>
      <c r="D16" s="67"/>
      <c r="E16" s="67">
        <f>'Survey Template'!E173</f>
        <v>0</v>
      </c>
      <c r="F16" s="67">
        <f>'Survey Template'!F173</f>
        <v>0</v>
      </c>
      <c r="G16" s="67">
        <f>'Survey Template'!G173</f>
        <v>0</v>
      </c>
      <c r="H16" s="67">
        <f>'Survey Template'!H173</f>
        <v>0</v>
      </c>
      <c r="I16" s="67">
        <f>'Survey Template'!I173</f>
        <v>0</v>
      </c>
      <c r="J16" s="67">
        <f>'Survey Template'!J173</f>
        <v>0</v>
      </c>
      <c r="K16" s="67">
        <f>'Survey Template'!K173</f>
        <v>0</v>
      </c>
      <c r="L16" s="67">
        <f>'Survey Template'!L173</f>
        <v>0</v>
      </c>
      <c r="M16" s="67">
        <f>'Survey Template'!M173</f>
        <v>33.25</v>
      </c>
      <c r="N16" s="67">
        <f>'Survey Template'!N173</f>
        <v>168</v>
      </c>
      <c r="O16" s="67">
        <f>'Survey Template'!O173</f>
        <v>0</v>
      </c>
      <c r="P16" s="67">
        <f>'Survey Template'!P173</f>
        <v>0</v>
      </c>
      <c r="Q16" s="67"/>
      <c r="R16" s="67">
        <f t="array" ref="R16">AVERAGE(IF(C16:Q16&lt;&gt;0,C16:Q16,""))</f>
        <v>100.625</v>
      </c>
      <c r="W16" s="57"/>
    </row>
    <row r="17" spans="1:23" x14ac:dyDescent="0.2">
      <c r="B17" s="42" t="s">
        <v>149</v>
      </c>
      <c r="C17" s="69">
        <f>'Survey Template'!C172</f>
        <v>0</v>
      </c>
      <c r="D17" s="69">
        <f>'Survey Template'!D172</f>
        <v>0</v>
      </c>
      <c r="E17" s="69">
        <f>'Survey Template'!E172</f>
        <v>0</v>
      </c>
      <c r="F17" s="69">
        <f>'Survey Template'!F172</f>
        <v>0</v>
      </c>
      <c r="G17" s="69"/>
      <c r="H17" s="69">
        <f>'Survey Template'!H172</f>
        <v>0</v>
      </c>
      <c r="I17" s="69">
        <f>'Survey Template'!I172</f>
        <v>0</v>
      </c>
      <c r="J17" s="69">
        <f>'Survey Template'!J172</f>
        <v>0</v>
      </c>
      <c r="K17" s="69">
        <f>'Survey Template'!K172</f>
        <v>0</v>
      </c>
      <c r="L17" s="69">
        <f>'Survey Template'!L172</f>
        <v>14.4</v>
      </c>
      <c r="M17" s="69">
        <f>'Survey Template'!M172</f>
        <v>28.98</v>
      </c>
      <c r="N17" s="69">
        <f>'Survey Template'!N172</f>
        <v>0</v>
      </c>
      <c r="O17" s="69">
        <f>'Survey Template'!O172</f>
        <v>0</v>
      </c>
      <c r="P17" s="69">
        <f>'Survey Template'!P172</f>
        <v>0</v>
      </c>
      <c r="Q17" s="69"/>
      <c r="R17" s="67">
        <f t="array" ref="R17">AVERAGE(IF(C17:Q17&lt;&gt;0,C17:Q17,""))</f>
        <v>21.69</v>
      </c>
      <c r="W17" s="32"/>
    </row>
    <row r="18" spans="1:23" s="285" customFormat="1" x14ac:dyDescent="0.2">
      <c r="B18" s="286" t="s">
        <v>267</v>
      </c>
      <c r="C18" s="289"/>
      <c r="D18" s="289"/>
      <c r="E18" s="289">
        <v>189</v>
      </c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8">
        <f t="array" ref="R18">AVERAGE(IF(C18:Q18&lt;&gt;0,C18:Q18,""))</f>
        <v>189</v>
      </c>
      <c r="W18" s="284"/>
    </row>
    <row r="19" spans="1:23" ht="6.95" customHeight="1" x14ac:dyDescent="0.2">
      <c r="B19" s="32"/>
      <c r="C19" s="67"/>
      <c r="D19" s="67"/>
      <c r="E19" s="67"/>
      <c r="F19" s="67"/>
      <c r="G19" s="69"/>
      <c r="H19" s="69"/>
      <c r="I19" s="69"/>
      <c r="J19" s="67"/>
      <c r="K19" s="67"/>
      <c r="L19" s="67"/>
      <c r="M19" s="67"/>
      <c r="N19" s="67"/>
      <c r="O19" s="67"/>
      <c r="P19" s="67"/>
      <c r="Q19" s="67"/>
      <c r="R19" s="67"/>
      <c r="W19" s="32"/>
    </row>
    <row r="20" spans="1:23" x14ac:dyDescent="0.2">
      <c r="A20" s="31" t="s">
        <v>17</v>
      </c>
      <c r="B20" s="32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W20" s="32"/>
    </row>
    <row r="21" spans="1:23" x14ac:dyDescent="0.2">
      <c r="B21" s="32" t="s">
        <v>12</v>
      </c>
      <c r="C21" s="67">
        <f>'Survey Template'!C145</f>
        <v>0</v>
      </c>
      <c r="D21" s="67"/>
      <c r="E21" s="67">
        <f>'Survey Template'!E145</f>
        <v>0</v>
      </c>
      <c r="F21" s="67">
        <f>'Survey Template'!F145</f>
        <v>0</v>
      </c>
      <c r="G21" s="67">
        <f>'Survey Template'!G145</f>
        <v>7</v>
      </c>
      <c r="H21" s="67">
        <f>'Survey Template'!H145</f>
        <v>0</v>
      </c>
      <c r="I21" s="67">
        <f>'Survey Template'!I145</f>
        <v>0</v>
      </c>
      <c r="J21" s="67">
        <f>'Survey Template'!J145</f>
        <v>0</v>
      </c>
      <c r="K21" s="67">
        <f>'Survey Template'!K145</f>
        <v>0</v>
      </c>
      <c r="L21" s="67">
        <f>'Survey Template'!L145</f>
        <v>0</v>
      </c>
      <c r="M21" s="67">
        <f>'Survey Template'!M145</f>
        <v>0</v>
      </c>
      <c r="N21" s="67">
        <f>'Survey Template'!N145</f>
        <v>0</v>
      </c>
      <c r="O21" s="67">
        <f>'Survey Template'!O145</f>
        <v>0</v>
      </c>
      <c r="P21" s="67">
        <f>'Survey Template'!P145</f>
        <v>0</v>
      </c>
      <c r="Q21" s="67">
        <f>'Survey Template'!Q145</f>
        <v>0</v>
      </c>
      <c r="R21" s="67">
        <f t="array" ref="R21">AVERAGE(IF(C21:Q21&lt;&gt;0,C21:Q21,""))</f>
        <v>7</v>
      </c>
      <c r="W21" s="42"/>
    </row>
    <row r="22" spans="1:23" x14ac:dyDescent="0.2">
      <c r="B22" s="32" t="s">
        <v>13</v>
      </c>
      <c r="C22" s="67">
        <f>'Survey Template'!C150</f>
        <v>0</v>
      </c>
      <c r="D22" s="67"/>
      <c r="E22" s="67">
        <f>'Survey Template'!E150</f>
        <v>0</v>
      </c>
      <c r="F22" s="67">
        <f>'Survey Template'!F150</f>
        <v>0</v>
      </c>
      <c r="G22" s="67">
        <f>'Survey Template'!G150</f>
        <v>10</v>
      </c>
      <c r="H22" s="67">
        <f>'Survey Template'!H150</f>
        <v>5</v>
      </c>
      <c r="I22" s="67">
        <f>'Survey Template'!I150</f>
        <v>5</v>
      </c>
      <c r="J22" s="67">
        <f>'Survey Template'!J150</f>
        <v>0</v>
      </c>
      <c r="K22" s="67">
        <f>'Survey Template'!K150</f>
        <v>0</v>
      </c>
      <c r="L22" s="67">
        <f>'Survey Template'!L150</f>
        <v>0</v>
      </c>
      <c r="M22" s="67">
        <f>'Survey Template'!M150</f>
        <v>10</v>
      </c>
      <c r="N22" s="67">
        <f>'Survey Template'!N150</f>
        <v>0</v>
      </c>
      <c r="O22" s="67">
        <f>'Survey Template'!O150</f>
        <v>0</v>
      </c>
      <c r="P22" s="67">
        <f>'Survey Template'!P150</f>
        <v>0</v>
      </c>
      <c r="Q22" s="67">
        <f>'Survey Template'!Q150</f>
        <v>0</v>
      </c>
      <c r="R22" s="67">
        <f t="array" ref="R22">AVERAGE(IF(C22:Q22&lt;&gt;0,C22:Q22,""))</f>
        <v>7.5</v>
      </c>
      <c r="W22" s="32"/>
    </row>
    <row r="23" spans="1:23" x14ac:dyDescent="0.2">
      <c r="B23" s="32" t="s">
        <v>14</v>
      </c>
      <c r="C23" s="67">
        <f>'Survey Template'!C153</f>
        <v>0</v>
      </c>
      <c r="D23" s="67">
        <f>'Survey Template'!D153</f>
        <v>0</v>
      </c>
      <c r="E23" s="67">
        <f>'Survey Template'!E153</f>
        <v>0</v>
      </c>
      <c r="F23" s="67">
        <f>'Survey Template'!F153</f>
        <v>0</v>
      </c>
      <c r="G23" s="67">
        <f>'Survey Template'!G153</f>
        <v>0</v>
      </c>
      <c r="H23" s="67">
        <f>'Survey Template'!H153</f>
        <v>0</v>
      </c>
      <c r="I23" s="67">
        <f>'Survey Template'!I153</f>
        <v>0</v>
      </c>
      <c r="J23" s="67">
        <f>'Survey Template'!J153</f>
        <v>0</v>
      </c>
      <c r="K23" s="67">
        <f>'Survey Template'!K153</f>
        <v>0</v>
      </c>
      <c r="L23" s="67">
        <f>'Survey Template'!L153</f>
        <v>0</v>
      </c>
      <c r="M23" s="67">
        <f>'Survey Template'!M153</f>
        <v>93.69</v>
      </c>
      <c r="N23" s="67">
        <f>'Survey Template'!N153</f>
        <v>0</v>
      </c>
      <c r="O23" s="67">
        <f>'Survey Template'!O153</f>
        <v>0</v>
      </c>
      <c r="P23" s="67">
        <f>'Survey Template'!P153</f>
        <v>0</v>
      </c>
      <c r="Q23" s="67">
        <f>'Survey Template'!Q153</f>
        <v>0</v>
      </c>
      <c r="R23" s="67">
        <f t="array" ref="R23">AVERAGE(IF(C23:Q23&lt;&gt;0,C23:Q23,""))</f>
        <v>93.69</v>
      </c>
      <c r="W23" s="49"/>
    </row>
    <row r="24" spans="1:23" x14ac:dyDescent="0.2">
      <c r="B24" s="42" t="s">
        <v>15</v>
      </c>
      <c r="C24" s="69">
        <f>'Survey Template'!C156</f>
        <v>0</v>
      </c>
      <c r="D24" s="69">
        <f>'Survey Template'!D156</f>
        <v>0</v>
      </c>
      <c r="E24" s="69">
        <f>'Survey Template'!E156</f>
        <v>0</v>
      </c>
      <c r="F24" s="69">
        <f>'Survey Template'!F156</f>
        <v>65</v>
      </c>
      <c r="G24" s="69">
        <f>'Survey Template'!G156</f>
        <v>0</v>
      </c>
      <c r="H24" s="69">
        <f>'Survey Template'!H156</f>
        <v>0</v>
      </c>
      <c r="I24" s="69">
        <f>'Survey Template'!I156</f>
        <v>0</v>
      </c>
      <c r="J24" s="69">
        <f>'Survey Template'!J156</f>
        <v>76.900000000000006</v>
      </c>
      <c r="K24" s="69">
        <f>'Survey Template'!K156</f>
        <v>0</v>
      </c>
      <c r="L24" s="69">
        <f>'Survey Template'!L156</f>
        <v>0</v>
      </c>
      <c r="M24" s="67">
        <f>'Survey Template'!M156</f>
        <v>89</v>
      </c>
      <c r="N24" s="69">
        <f>'Survey Template'!N156</f>
        <v>0</v>
      </c>
      <c r="O24" s="69">
        <f>'Survey Template'!O156</f>
        <v>0</v>
      </c>
      <c r="P24" s="69">
        <f>'Survey Template'!P156</f>
        <v>0</v>
      </c>
      <c r="Q24" s="69">
        <f>'Survey Template'!Q156</f>
        <v>0</v>
      </c>
      <c r="R24" s="67">
        <f t="array" ref="R24">AVERAGE(IF(C24:Q24&lt;&gt;0,C24:Q24,""))</f>
        <v>76.966666666666669</v>
      </c>
      <c r="W24" s="42"/>
    </row>
    <row r="25" spans="1:23" ht="13.5" thickBot="1" x14ac:dyDescent="0.25">
      <c r="A25" s="31"/>
      <c r="B25" s="32" t="s">
        <v>226</v>
      </c>
      <c r="C25" s="70">
        <f>'Survey Template'!C203</f>
        <v>0</v>
      </c>
      <c r="D25" s="70">
        <f>'Survey Template'!D203</f>
        <v>0</v>
      </c>
      <c r="E25" s="70">
        <f>'Survey Template'!E205</f>
        <v>20</v>
      </c>
      <c r="F25" s="70">
        <f>'Survey Template'!F203</f>
        <v>0</v>
      </c>
      <c r="G25" s="70">
        <f>'Survey Template'!G205</f>
        <v>20</v>
      </c>
      <c r="H25" s="70">
        <f>'Survey Template'!H203</f>
        <v>0</v>
      </c>
      <c r="I25" s="70">
        <f>'Survey Template'!I203</f>
        <v>0</v>
      </c>
      <c r="J25" s="70">
        <f>'Survey Template'!J203</f>
        <v>0</v>
      </c>
      <c r="K25" s="70">
        <f>'Survey Template'!K203</f>
        <v>0</v>
      </c>
      <c r="L25" s="70">
        <f>'Survey Template'!L203</f>
        <v>0</v>
      </c>
      <c r="M25" s="70">
        <f>'Survey Template'!M203</f>
        <v>0</v>
      </c>
      <c r="N25" s="70">
        <f>'Survey Template'!N203</f>
        <v>0</v>
      </c>
      <c r="O25" s="70">
        <f>'Survey Template'!O203</f>
        <v>0</v>
      </c>
      <c r="P25" s="70">
        <f>'Survey Template'!P203</f>
        <v>0</v>
      </c>
      <c r="Q25" s="70">
        <f>'Survey Template'!Q203</f>
        <v>0</v>
      </c>
      <c r="R25" s="294"/>
      <c r="W25" s="58"/>
    </row>
    <row r="26" spans="1:23" x14ac:dyDescent="0.2">
      <c r="B26" s="49" t="s">
        <v>16</v>
      </c>
      <c r="C26" s="67">
        <f>SUM(C21:C25)</f>
        <v>0</v>
      </c>
      <c r="D26" s="67"/>
      <c r="E26" s="67">
        <f>SUM(E21:E25)</f>
        <v>20</v>
      </c>
      <c r="F26" s="67">
        <f>SUM(F21:F25)</f>
        <v>65</v>
      </c>
      <c r="G26" s="67">
        <f>SUM(G21:G25)</f>
        <v>37</v>
      </c>
      <c r="H26" s="67">
        <f t="shared" ref="H26:I26" si="2">SUM(H21:H25)</f>
        <v>5</v>
      </c>
      <c r="I26" s="67">
        <f t="shared" si="2"/>
        <v>5</v>
      </c>
      <c r="J26" s="67">
        <f>SUM(J21:J25)</f>
        <v>76.900000000000006</v>
      </c>
      <c r="K26" s="67">
        <f t="shared" ref="K26:L26" si="3">SUM(K21:K25)</f>
        <v>0</v>
      </c>
      <c r="L26" s="67">
        <f t="shared" si="3"/>
        <v>0</v>
      </c>
      <c r="M26" s="67">
        <f>SUM(M21:M25)</f>
        <v>192.69</v>
      </c>
      <c r="N26" s="67">
        <f t="shared" ref="N26:P26" si="4">SUM(N21:N25)</f>
        <v>0</v>
      </c>
      <c r="O26" s="67">
        <f t="shared" si="4"/>
        <v>0</v>
      </c>
      <c r="P26" s="67">
        <f t="shared" si="4"/>
        <v>0</v>
      </c>
      <c r="Q26" s="67">
        <f>SUM(Q21:Q25)</f>
        <v>0</v>
      </c>
      <c r="R26" s="67">
        <f t="array" ref="R26">AVERAGE(IF(C26:Q26&lt;&gt;0,C26:Q26,""))</f>
        <v>57.370000000000005</v>
      </c>
      <c r="W26" s="32"/>
    </row>
    <row r="27" spans="1:23" ht="7.5" customHeight="1" x14ac:dyDescent="0.2">
      <c r="B27" s="42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7"/>
    </row>
    <row r="28" spans="1:23" x14ac:dyDescent="0.2">
      <c r="A28" s="31" t="s">
        <v>138</v>
      </c>
      <c r="B28" s="30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</row>
    <row r="29" spans="1:23" x14ac:dyDescent="0.2">
      <c r="B29" s="32" t="s">
        <v>147</v>
      </c>
      <c r="C29" s="69">
        <f>'Survey Template'!C189</f>
        <v>2005.9</v>
      </c>
      <c r="D29" s="69"/>
      <c r="E29" s="69">
        <f>'Survey Template'!E189</f>
        <v>1570.68</v>
      </c>
      <c r="F29" s="69">
        <f>'Survey Template'!F187</f>
        <v>0</v>
      </c>
      <c r="G29" s="69">
        <f>'Survey Template'!G189</f>
        <v>1633.68</v>
      </c>
      <c r="H29" s="69">
        <f>'Survey Template'!H187+'Survey Template'!H175</f>
        <v>0</v>
      </c>
      <c r="I29" s="69">
        <f>'Survey Template'!I187+'Survey Template'!I175</f>
        <v>0</v>
      </c>
      <c r="J29" s="69">
        <f>'Survey Template'!J189</f>
        <v>1746.24</v>
      </c>
      <c r="K29" s="69">
        <f>'Survey Template'!K187</f>
        <v>0</v>
      </c>
      <c r="L29" s="69">
        <f>'Survey Template'!L189</f>
        <v>2043.6</v>
      </c>
      <c r="M29" s="69">
        <f>'Survey Template'!M187</f>
        <v>0</v>
      </c>
      <c r="N29" s="69">
        <f>'Survey Template'!N187</f>
        <v>0</v>
      </c>
      <c r="O29" s="69">
        <f>'Survey Template'!O187</f>
        <v>0</v>
      </c>
      <c r="P29" s="69">
        <f>'Survey Template'!P187</f>
        <v>0</v>
      </c>
      <c r="Q29" s="69"/>
      <c r="R29" s="67"/>
    </row>
    <row r="30" spans="1:23" x14ac:dyDescent="0.2">
      <c r="A30" s="31"/>
      <c r="B30" s="32" t="s">
        <v>148</v>
      </c>
      <c r="C30" s="289">
        <f>'Survey Template'!C190</f>
        <v>2005.9</v>
      </c>
      <c r="D30" s="69"/>
      <c r="E30" s="69">
        <f>'Survey Template'!E190</f>
        <v>1570.68</v>
      </c>
      <c r="F30" s="69">
        <f>'Survey Template'!F188</f>
        <v>0</v>
      </c>
      <c r="G30" s="69">
        <f>'Survey Template'!G190</f>
        <v>1633.68</v>
      </c>
      <c r="H30" s="69">
        <f>'Survey Template'!H188+'Survey Template'!H175</f>
        <v>0</v>
      </c>
      <c r="I30" s="69">
        <f>'Survey Template'!I188+'Survey Template'!I175</f>
        <v>0</v>
      </c>
      <c r="J30" s="69">
        <f>'Survey Template'!J190</f>
        <v>1746.24</v>
      </c>
      <c r="K30" s="69">
        <f>'Survey Template'!K188</f>
        <v>0</v>
      </c>
      <c r="L30" s="69">
        <f>'Survey Template'!L190</f>
        <v>2043.6</v>
      </c>
      <c r="M30" s="69">
        <f>'Survey Template'!M188</f>
        <v>0</v>
      </c>
      <c r="N30" s="69">
        <f>'Survey Template'!N188</f>
        <v>0</v>
      </c>
      <c r="O30" s="69">
        <f>'Survey Template'!O188</f>
        <v>0</v>
      </c>
      <c r="P30" s="69">
        <f>'Survey Template'!P188</f>
        <v>0</v>
      </c>
      <c r="Q30" s="69"/>
      <c r="R30" s="67"/>
    </row>
    <row r="31" spans="1:23" x14ac:dyDescent="0.2">
      <c r="A31" s="72"/>
      <c r="B31" s="42" t="s">
        <v>189</v>
      </c>
      <c r="C31" s="69">
        <f>'Survey Template'!C175*0</f>
        <v>0</v>
      </c>
      <c r="D31" s="69"/>
      <c r="E31" s="69"/>
      <c r="F31" s="69">
        <f>'Survey Template'!F175</f>
        <v>0</v>
      </c>
      <c r="G31" s="69">
        <f>'Survey Template'!G175</f>
        <v>1458.73</v>
      </c>
      <c r="H31" s="69">
        <f>'Survey Template'!H175*0</f>
        <v>0</v>
      </c>
      <c r="I31" s="69">
        <f>'Survey Template'!I175*0</f>
        <v>0</v>
      </c>
      <c r="J31" s="69">
        <f>'Survey Template'!J175*0</f>
        <v>0</v>
      </c>
      <c r="K31" s="69">
        <f>'Survey Template'!K175</f>
        <v>0</v>
      </c>
      <c r="L31" s="69">
        <f>'Survey Template'!L175</f>
        <v>0</v>
      </c>
      <c r="M31" s="69">
        <f>'Survey Template'!M175</f>
        <v>1636.84</v>
      </c>
      <c r="N31" s="69">
        <f>'Survey Template'!N175</f>
        <v>0</v>
      </c>
      <c r="O31" s="69">
        <f>'Survey Template'!O175</f>
        <v>0</v>
      </c>
      <c r="P31" s="69">
        <f>'Survey Template'!P175</f>
        <v>0</v>
      </c>
      <c r="Q31" s="69"/>
      <c r="R31" s="67"/>
    </row>
    <row r="32" spans="1:23" x14ac:dyDescent="0.2">
      <c r="A32" s="72"/>
      <c r="B32" s="42" t="s">
        <v>186</v>
      </c>
      <c r="C32" s="69">
        <f>'Survey Template'!C176*0</f>
        <v>0</v>
      </c>
      <c r="D32" s="69"/>
      <c r="E32" s="69"/>
      <c r="F32" s="69"/>
      <c r="G32" s="69">
        <f>'Survey Template'!G176</f>
        <v>830.5</v>
      </c>
      <c r="H32" s="69">
        <f>'Survey Template'!H176*0</f>
        <v>0</v>
      </c>
      <c r="I32" s="69">
        <f>'Survey Template'!I176*0</f>
        <v>0</v>
      </c>
      <c r="J32" s="69"/>
      <c r="K32" s="69"/>
      <c r="L32" s="69"/>
      <c r="M32" s="69"/>
      <c r="N32" s="69"/>
      <c r="O32" s="69"/>
      <c r="P32" s="69"/>
      <c r="Q32" s="69"/>
      <c r="R32" s="67"/>
    </row>
    <row r="33" spans="1:20" x14ac:dyDescent="0.2">
      <c r="A33" s="72"/>
      <c r="B33" s="42" t="s">
        <v>185</v>
      </c>
      <c r="C33" s="69"/>
      <c r="D33" s="69"/>
      <c r="E33" s="69"/>
      <c r="F33" s="69"/>
      <c r="G33" s="69">
        <f>'Survey Template'!G174</f>
        <v>886.09</v>
      </c>
      <c r="H33" s="69">
        <f>'Survey Template'!H174*0</f>
        <v>0</v>
      </c>
      <c r="I33" s="69">
        <f>'Survey Template'!I174*0</f>
        <v>0</v>
      </c>
      <c r="J33" s="69"/>
      <c r="K33" s="69"/>
      <c r="L33" s="69"/>
      <c r="M33" s="69"/>
      <c r="N33" s="69"/>
      <c r="O33" s="69"/>
      <c r="P33" s="69"/>
      <c r="Q33" s="69"/>
      <c r="R33" s="67"/>
    </row>
    <row r="34" spans="1:20" x14ac:dyDescent="0.2">
      <c r="A34" s="31" t="s">
        <v>141</v>
      </c>
      <c r="B34" s="30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</row>
    <row r="35" spans="1:20" x14ac:dyDescent="0.2">
      <c r="B35" s="49" t="s">
        <v>16</v>
      </c>
      <c r="C35" s="73">
        <f>'Survey Template'!C192</f>
        <v>1821.06</v>
      </c>
      <c r="D35" s="73">
        <f>'Survey Template'!D190</f>
        <v>0</v>
      </c>
      <c r="E35" s="73"/>
      <c r="F35" s="73">
        <f>'Survey Template'!F190</f>
        <v>0</v>
      </c>
      <c r="G35" s="73">
        <f>'Survey Template'!G192</f>
        <v>1633.68</v>
      </c>
      <c r="H35" s="73">
        <f>'Survey Template'!H190+'Survey Template'!H176</f>
        <v>0</v>
      </c>
      <c r="I35" s="73">
        <f>'Survey Template'!I190+'Survey Template'!I176</f>
        <v>0</v>
      </c>
      <c r="J35" s="73">
        <f>'Survey Template'!J190</f>
        <v>1746.24</v>
      </c>
      <c r="K35" s="73">
        <f>'Survey Template'!K190</f>
        <v>0</v>
      </c>
      <c r="L35" s="73"/>
      <c r="M35" s="73">
        <f>'Survey Template'!M190</f>
        <v>1445.38</v>
      </c>
      <c r="N35" s="73">
        <f>'Survey Template'!N190</f>
        <v>0</v>
      </c>
      <c r="O35" s="73">
        <f>'Survey Template'!O190</f>
        <v>0</v>
      </c>
      <c r="P35" s="73">
        <f>'Survey Template'!P190</f>
        <v>0</v>
      </c>
      <c r="Q35" s="73"/>
      <c r="R35" s="67">
        <f t="array" ref="R35">AVERAGE(IF(C35:Q35&lt;&gt;0,C35:Q35,""))</f>
        <v>1661.59</v>
      </c>
    </row>
    <row r="36" spans="1:20" x14ac:dyDescent="0.2">
      <c r="B36" s="4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7"/>
    </row>
    <row r="37" spans="1:20" s="74" customFormat="1" x14ac:dyDescent="0.2">
      <c r="A37" s="41" t="s">
        <v>101</v>
      </c>
      <c r="C37" s="75"/>
      <c r="D37" s="75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67"/>
    </row>
    <row r="38" spans="1:20" s="74" customFormat="1" x14ac:dyDescent="0.2">
      <c r="B38" s="32" t="s">
        <v>139</v>
      </c>
      <c r="C38" s="73">
        <f>'Survey Template'!C193</f>
        <v>1821.06</v>
      </c>
      <c r="D38" s="73">
        <f>'Survey Template'!D193</f>
        <v>0</v>
      </c>
      <c r="E38" s="69"/>
      <c r="F38" s="69"/>
      <c r="G38" s="73">
        <f>'Survey Template'!G195</f>
        <v>1633.68</v>
      </c>
      <c r="H38" s="73">
        <f>'Survey Template'!H193+'Survey Template'!H174</f>
        <v>0</v>
      </c>
      <c r="I38" s="73">
        <f>'Survey Template'!I193+'Survey Template'!I174</f>
        <v>0</v>
      </c>
      <c r="J38" s="73"/>
      <c r="K38" s="73"/>
      <c r="L38" s="73"/>
      <c r="M38" s="73"/>
      <c r="N38" s="73"/>
      <c r="O38" s="73"/>
      <c r="P38" s="73"/>
      <c r="Q38" s="73"/>
      <c r="R38" s="67">
        <f t="array" ref="R38">AVERAGE(IF(C38:Q38&lt;&gt;0,C38:Q38,""))</f>
        <v>1727.37</v>
      </c>
    </row>
    <row r="39" spans="1:20" s="74" customFormat="1" x14ac:dyDescent="0.2">
      <c r="B39" s="32" t="s">
        <v>140</v>
      </c>
      <c r="C39" s="73">
        <f>'Survey Template'!C194</f>
        <v>0</v>
      </c>
      <c r="D39" s="73">
        <f>'Survey Template'!D194</f>
        <v>0</v>
      </c>
      <c r="E39" s="69"/>
      <c r="F39" s="69"/>
      <c r="G39" s="73">
        <f>'Survey Template'!G196</f>
        <v>1633.68</v>
      </c>
      <c r="H39" s="73">
        <f>'Survey Template'!H194+'Survey Template'!H174</f>
        <v>0</v>
      </c>
      <c r="I39" s="73">
        <f>'Survey Template'!I194+'Survey Template'!I174</f>
        <v>0</v>
      </c>
      <c r="J39" s="73"/>
      <c r="K39" s="73"/>
      <c r="L39" s="73"/>
      <c r="M39" s="73"/>
      <c r="N39" s="73"/>
      <c r="O39" s="73"/>
      <c r="P39" s="73"/>
      <c r="Q39" s="73"/>
      <c r="R39" s="67">
        <f t="array" ref="R39">AVERAGE(IF(C39:Q39&lt;&gt;0,C39:Q39,""))</f>
        <v>1633.68</v>
      </c>
    </row>
    <row r="40" spans="1:20" s="74" customFormat="1" x14ac:dyDescent="0.2">
      <c r="A40" s="41" t="s">
        <v>142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67"/>
    </row>
    <row r="41" spans="1:20" s="74" customFormat="1" x14ac:dyDescent="0.2">
      <c r="B41" s="49" t="s">
        <v>16</v>
      </c>
      <c r="C41" s="73">
        <f>'Survey Template'!C198</f>
        <v>1266.54</v>
      </c>
      <c r="D41" s="73">
        <f>'Survey Template'!D198</f>
        <v>0</v>
      </c>
      <c r="E41" s="69"/>
      <c r="F41" s="69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67">
        <f t="array" ref="R41">AVERAGE(IF(C41:Q41&lt;&gt;0,C41:Q41,""))</f>
        <v>1266.54</v>
      </c>
    </row>
    <row r="42" spans="1:20" ht="6" customHeight="1" x14ac:dyDescent="0.2">
      <c r="B42" s="30"/>
      <c r="C42" s="67"/>
      <c r="D42" s="67"/>
      <c r="E42" s="69"/>
      <c r="F42" s="69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</row>
    <row r="43" spans="1:20" x14ac:dyDescent="0.2">
      <c r="A43" s="31" t="s">
        <v>275</v>
      </c>
      <c r="B43" s="32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</row>
    <row r="44" spans="1:20" ht="6" customHeight="1" x14ac:dyDescent="0.2">
      <c r="B44" s="32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20" x14ac:dyDescent="0.2">
      <c r="B45" s="32" t="s">
        <v>18</v>
      </c>
      <c r="C45" s="67">
        <f>'Survey Template'!C56</f>
        <v>6.76</v>
      </c>
      <c r="D45" s="67"/>
      <c r="E45" s="67">
        <f>'Survey Template'!E56</f>
        <v>4.76</v>
      </c>
      <c r="F45" s="67">
        <f>'Survey Template'!F56</f>
        <v>6.76</v>
      </c>
      <c r="G45" s="67">
        <f>'Survey Template'!G56</f>
        <v>6.76</v>
      </c>
      <c r="H45" s="67">
        <f>'Survey Template'!H56</f>
        <v>6.76</v>
      </c>
      <c r="I45" s="67">
        <f>'Survey Template'!I56</f>
        <v>6.76</v>
      </c>
      <c r="J45" s="67">
        <f>'Survey Template'!J56</f>
        <v>6.76</v>
      </c>
      <c r="K45" s="67">
        <f>'Survey Template'!K56</f>
        <v>6.76</v>
      </c>
      <c r="L45" s="67">
        <f>'Survey Template'!L56</f>
        <v>6.76</v>
      </c>
      <c r="M45" s="67">
        <f>'Survey Template'!M56</f>
        <v>6.76</v>
      </c>
      <c r="N45" s="67">
        <f>'Survey Template'!N56</f>
        <v>6.76</v>
      </c>
      <c r="O45" s="67">
        <f>'Survey Template'!O56</f>
        <v>6.76</v>
      </c>
      <c r="P45" s="67">
        <f>'Survey Template'!P56</f>
        <v>6.14</v>
      </c>
      <c r="Q45" s="67">
        <f>'Survey Template'!Q56</f>
        <v>4.76</v>
      </c>
      <c r="R45" s="67">
        <f t="array" ref="R45">AVERAGE(IF(C45:Q45&lt;&gt;0,C45:Q45,""))</f>
        <v>6.4300000000000006</v>
      </c>
    </row>
    <row r="46" spans="1:20" ht="15.75" x14ac:dyDescent="0.25">
      <c r="A46" s="34" t="s">
        <v>34</v>
      </c>
      <c r="B46" s="36"/>
      <c r="R46" s="67"/>
    </row>
    <row r="47" spans="1:20" x14ac:dyDescent="0.2">
      <c r="A47" s="31" t="s">
        <v>35</v>
      </c>
      <c r="R47" s="67"/>
    </row>
    <row r="48" spans="1:20" x14ac:dyDescent="0.2">
      <c r="B48" s="32" t="s">
        <v>26</v>
      </c>
      <c r="C48" s="67">
        <f>'Survey Template'!C17</f>
        <v>652.47</v>
      </c>
      <c r="D48" s="67">
        <f>'Survey Template'!D17</f>
        <v>0</v>
      </c>
      <c r="E48" s="67">
        <f>'Survey Template'!E17</f>
        <v>602.36</v>
      </c>
      <c r="F48" s="67">
        <f>'Survey Template'!F17</f>
        <v>379.76</v>
      </c>
      <c r="G48" s="67">
        <f>'Survey Template'!G17</f>
        <v>0</v>
      </c>
      <c r="H48" s="67">
        <f>'Survey Template'!H17</f>
        <v>0</v>
      </c>
      <c r="I48" s="67">
        <f>'Survey Template'!I17</f>
        <v>0</v>
      </c>
      <c r="J48" s="67">
        <f>'Survey Template'!J17</f>
        <v>0</v>
      </c>
      <c r="K48" s="67">
        <f>'Survey Template'!K17</f>
        <v>0</v>
      </c>
      <c r="L48" s="67">
        <f>'Survey Template'!L17</f>
        <v>0</v>
      </c>
      <c r="M48" s="67">
        <f>'Survey Template'!M17</f>
        <v>593.49</v>
      </c>
      <c r="N48" s="67">
        <f>'Survey Template'!N17</f>
        <v>0</v>
      </c>
      <c r="O48" s="67">
        <f>'Survey Template'!O17</f>
        <v>0</v>
      </c>
      <c r="P48" s="67">
        <f>'Survey Template'!P17</f>
        <v>0</v>
      </c>
      <c r="Q48" s="67"/>
      <c r="R48" s="67">
        <f t="array" ref="R48">AVERAGE(IF(C48:Q48&lt;&gt;0,C48:Q48,""))</f>
        <v>557.02</v>
      </c>
      <c r="T48" s="67"/>
    </row>
    <row r="49" spans="1:18" ht="13.5" thickBot="1" x14ac:dyDescent="0.25">
      <c r="B49" s="32" t="s">
        <v>21</v>
      </c>
      <c r="C49" s="70">
        <f>'Survey Template'!C38</f>
        <v>32.619999999999997</v>
      </c>
      <c r="D49" s="70">
        <f>'Survey Template'!D38</f>
        <v>0</v>
      </c>
      <c r="E49" s="70">
        <f>'Survey Template'!E38</f>
        <v>30.11</v>
      </c>
      <c r="F49" s="70">
        <f>'Survey Template'!F38</f>
        <v>18.98</v>
      </c>
      <c r="G49" s="70">
        <f>'Survey Template'!G38</f>
        <v>0</v>
      </c>
      <c r="H49" s="70">
        <f>'Survey Template'!H38</f>
        <v>0</v>
      </c>
      <c r="I49" s="70">
        <f>'Survey Template'!I38</f>
        <v>0</v>
      </c>
      <c r="J49" s="70">
        <f>'Survey Template'!J38</f>
        <v>0</v>
      </c>
      <c r="K49" s="70">
        <f>'Survey Template'!K38</f>
        <v>0</v>
      </c>
      <c r="L49" s="70">
        <f>'Survey Template'!L38</f>
        <v>0</v>
      </c>
      <c r="M49" s="70">
        <f>'Survey Template'!M38</f>
        <v>29.67</v>
      </c>
      <c r="N49" s="70">
        <f>'Survey Template'!N38</f>
        <v>0</v>
      </c>
      <c r="O49" s="70">
        <f>'Survey Template'!O38</f>
        <v>0</v>
      </c>
      <c r="P49" s="70">
        <f>'Survey Template'!P38</f>
        <v>0</v>
      </c>
      <c r="Q49" s="70"/>
      <c r="R49" s="294">
        <f t="array" ref="R49">AVERAGE(IF(C49:Q49&lt;&gt;0,C49:Q49,""))</f>
        <v>27.844999999999999</v>
      </c>
    </row>
    <row r="50" spans="1:18" x14ac:dyDescent="0.2">
      <c r="B50" s="49" t="s">
        <v>16</v>
      </c>
      <c r="C50" s="67">
        <f>SUM(C48:C49)</f>
        <v>685.09</v>
      </c>
      <c r="D50" s="67">
        <f>SUM(D48:D49)</f>
        <v>0</v>
      </c>
      <c r="E50" s="67">
        <f>SUM(E48:E49)</f>
        <v>632.47</v>
      </c>
      <c r="F50" s="67">
        <f>SUM(F48:F49)</f>
        <v>398.74</v>
      </c>
      <c r="G50" s="67"/>
      <c r="H50" s="67"/>
      <c r="I50" s="67"/>
      <c r="J50" s="67"/>
      <c r="K50" s="67"/>
      <c r="L50" s="67"/>
      <c r="M50" s="67">
        <f>SUM(M48:M49)</f>
        <v>623.16</v>
      </c>
      <c r="N50" s="67"/>
      <c r="O50" s="67"/>
      <c r="P50" s="67"/>
      <c r="Q50" s="67"/>
      <c r="R50" s="67">
        <f t="array" ref="R50">AVERAGE(IF(C50:Q50&lt;&gt;0,C50:Q50,""))</f>
        <v>584.86500000000001</v>
      </c>
    </row>
    <row r="51" spans="1:18" ht="4.5" customHeight="1" x14ac:dyDescent="0.2"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</row>
    <row r="52" spans="1:18" x14ac:dyDescent="0.2">
      <c r="A52" s="31" t="s">
        <v>36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</row>
    <row r="53" spans="1:18" x14ac:dyDescent="0.2">
      <c r="B53" s="32" t="s">
        <v>31</v>
      </c>
      <c r="C53" s="67">
        <f>24*(C13+C15+C44+C45+C50)+2*(C26)</f>
        <v>17839.440000000002</v>
      </c>
      <c r="D53" s="67"/>
      <c r="E53" s="67">
        <f>24*(E13+E15+E44+E45+E50)+2*(E26)</f>
        <v>16554.64</v>
      </c>
      <c r="F53" s="67">
        <f>24*(F13+F15+F44+F45+F50)+2*(F26)</f>
        <v>11070.64</v>
      </c>
      <c r="G53" s="67"/>
      <c r="H53" s="67"/>
      <c r="I53" s="67"/>
      <c r="J53" s="67"/>
      <c r="K53" s="67"/>
      <c r="L53" s="67"/>
      <c r="M53" s="67">
        <f>24*(M13+M15+M44+M45+M50)+2*(M26)</f>
        <v>16958.34</v>
      </c>
      <c r="N53" s="67"/>
      <c r="O53" s="67"/>
      <c r="P53" s="67"/>
      <c r="Q53" s="67"/>
      <c r="R53" s="67">
        <f t="array" ref="R53">AVERAGE(IF(C53:Q53&lt;&gt;0,C53:Q53,""))</f>
        <v>15605.764999999999</v>
      </c>
    </row>
    <row r="54" spans="1:18" x14ac:dyDescent="0.2">
      <c r="B54" s="32" t="s">
        <v>24</v>
      </c>
      <c r="C54" s="67">
        <f>+C53/24</f>
        <v>743.31000000000006</v>
      </c>
      <c r="D54" s="67"/>
      <c r="E54" s="67">
        <f>+E53/24</f>
        <v>689.77666666666664</v>
      </c>
      <c r="F54" s="67">
        <f>+F53/24</f>
        <v>461.27666666666664</v>
      </c>
      <c r="G54" s="67"/>
      <c r="H54" s="67"/>
      <c r="I54" s="67"/>
      <c r="J54" s="67"/>
      <c r="K54" s="67"/>
      <c r="L54" s="67"/>
      <c r="M54" s="67">
        <f>+M53/24</f>
        <v>706.59749999999997</v>
      </c>
      <c r="N54" s="67"/>
      <c r="O54" s="67"/>
      <c r="P54" s="67"/>
      <c r="Q54" s="67"/>
      <c r="R54" s="67">
        <f t="array" ref="R54">AVERAGE(IF(C54:Q54&lt;&gt;0,C54:Q54,""))</f>
        <v>650.24020833333327</v>
      </c>
    </row>
    <row r="55" spans="1:18" x14ac:dyDescent="0.2">
      <c r="B55" s="35"/>
      <c r="R55" s="67"/>
    </row>
    <row r="56" spans="1:18" x14ac:dyDescent="0.2">
      <c r="A56" s="31" t="s">
        <v>37</v>
      </c>
      <c r="R56" s="67"/>
    </row>
    <row r="57" spans="1:18" x14ac:dyDescent="0.2">
      <c r="B57" s="32" t="s">
        <v>77</v>
      </c>
      <c r="C57" s="67">
        <f>'Survey Template'!C81</f>
        <v>1179.6099999999999</v>
      </c>
      <c r="D57" s="67">
        <f>'Survey Template'!D81</f>
        <v>0</v>
      </c>
      <c r="E57" s="67">
        <f>'Survey Template'!E81</f>
        <v>1237.67</v>
      </c>
      <c r="F57" s="67">
        <f>'Survey Template'!F81</f>
        <v>991.22</v>
      </c>
      <c r="G57" s="67">
        <f>'Survey Template'!G81</f>
        <v>0</v>
      </c>
      <c r="H57" s="67">
        <f>'Survey Template'!H81</f>
        <v>0</v>
      </c>
      <c r="I57" s="67">
        <f>'Survey Template'!I81</f>
        <v>0</v>
      </c>
      <c r="J57" s="67">
        <f>'Survey Template'!J81</f>
        <v>0</v>
      </c>
      <c r="K57" s="67">
        <f>'Survey Template'!K81</f>
        <v>0</v>
      </c>
      <c r="L57" s="67">
        <f>'Survey Template'!L81</f>
        <v>0</v>
      </c>
      <c r="M57" s="67">
        <f>'Survey Template'!M81</f>
        <v>1031.0999999999999</v>
      </c>
      <c r="N57" s="67">
        <f>'Survey Template'!N81</f>
        <v>0</v>
      </c>
      <c r="O57" s="67">
        <f>'Survey Template'!O81</f>
        <v>0</v>
      </c>
      <c r="P57" s="67">
        <v>0</v>
      </c>
      <c r="Q57" s="67"/>
      <c r="R57" s="67">
        <f t="array" ref="R57">AVERAGE(IF(C57:Q57&lt;&gt;0,C57:Q57,""))</f>
        <v>1109.9000000000001</v>
      </c>
    </row>
    <row r="58" spans="1:18" ht="13.5" thickBot="1" x14ac:dyDescent="0.25">
      <c r="B58" s="32" t="s">
        <v>21</v>
      </c>
      <c r="C58" s="70">
        <f>'Survey Template'!C103</f>
        <v>58.97</v>
      </c>
      <c r="D58" s="70">
        <f>'Survey Template'!D103</f>
        <v>0</v>
      </c>
      <c r="E58" s="70">
        <f>'Survey Template'!E103</f>
        <v>31.76</v>
      </c>
      <c r="F58" s="70">
        <f>'Survey Template'!F103</f>
        <v>49.55</v>
      </c>
      <c r="G58" s="70">
        <f>'Survey Template'!G103</f>
        <v>0</v>
      </c>
      <c r="H58" s="70">
        <f>'Survey Template'!H103</f>
        <v>0</v>
      </c>
      <c r="I58" s="70">
        <f>'Survey Template'!I103</f>
        <v>0</v>
      </c>
      <c r="J58" s="70">
        <f>'Survey Template'!J103</f>
        <v>0</v>
      </c>
      <c r="K58" s="70">
        <f>'Survey Template'!K103</f>
        <v>0</v>
      </c>
      <c r="L58" s="70">
        <f>'Survey Template'!L103</f>
        <v>0</v>
      </c>
      <c r="M58" s="70">
        <f>'Survey Template'!M103</f>
        <v>51.55</v>
      </c>
      <c r="N58" s="70">
        <f>'Survey Template'!N103</f>
        <v>0</v>
      </c>
      <c r="O58" s="70">
        <f>'Survey Template'!O103</f>
        <v>0</v>
      </c>
      <c r="P58" s="70">
        <v>0</v>
      </c>
      <c r="Q58" s="294"/>
      <c r="R58" s="294">
        <f t="array" ref="R58">AVERAGE(IF(C58:Q58&lt;&gt;0,C58:Q58,""))</f>
        <v>47.957499999999996</v>
      </c>
    </row>
    <row r="59" spans="1:18" x14ac:dyDescent="0.2">
      <c r="B59" s="49" t="s">
        <v>16</v>
      </c>
      <c r="C59" s="67">
        <f>SUM(C57:C58)</f>
        <v>1238.58</v>
      </c>
      <c r="D59" s="67">
        <f>SUM(D57:D58)</f>
        <v>0</v>
      </c>
      <c r="E59" s="67">
        <f>SUM(E57:E58)</f>
        <v>1269.43</v>
      </c>
      <c r="F59" s="67">
        <f>SUM(F57:F58)</f>
        <v>1040.77</v>
      </c>
      <c r="G59" s="67">
        <f t="shared" ref="G59:M59" si="5">SUM(G57:G58)</f>
        <v>0</v>
      </c>
      <c r="H59" s="67">
        <f t="shared" ref="H59:I59" si="6">SUM(H57:H58)</f>
        <v>0</v>
      </c>
      <c r="I59" s="67">
        <f t="shared" si="6"/>
        <v>0</v>
      </c>
      <c r="J59" s="67">
        <f t="shared" si="5"/>
        <v>0</v>
      </c>
      <c r="K59" s="67">
        <f t="shared" si="5"/>
        <v>0</v>
      </c>
      <c r="L59" s="67">
        <f t="shared" si="5"/>
        <v>0</v>
      </c>
      <c r="M59" s="67">
        <f t="shared" si="5"/>
        <v>1082.6499999999999</v>
      </c>
      <c r="N59" s="67"/>
      <c r="O59" s="67"/>
      <c r="P59" s="67"/>
      <c r="Q59" s="67"/>
      <c r="R59" s="67">
        <f t="array" ref="R59">AVERAGE(IF(C59:Q59&lt;&gt;0,C59:Q59,""))</f>
        <v>1157.8575000000001</v>
      </c>
    </row>
    <row r="60" spans="1:18" ht="8.4499999999999993" customHeight="1" x14ac:dyDescent="0.2"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</row>
    <row r="61" spans="1:18" x14ac:dyDescent="0.2">
      <c r="A61" s="31" t="s">
        <v>38</v>
      </c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</row>
    <row r="62" spans="1:18" ht="13.5" thickBot="1" x14ac:dyDescent="0.25">
      <c r="B62" s="32" t="s">
        <v>31</v>
      </c>
      <c r="C62" s="67">
        <f>24*(C13+C15+C44+C45+C59)+2*C26</f>
        <v>31123.199999999997</v>
      </c>
      <c r="D62" s="67"/>
      <c r="E62" s="67">
        <f>24*(E13+E15+E44+E45+E59)+2*E26</f>
        <v>31841.680000000004</v>
      </c>
      <c r="F62" s="67">
        <f>24*(F13+F15+F44+F45+F59)+2*F26</f>
        <v>26479.359999999997</v>
      </c>
      <c r="G62" s="67"/>
      <c r="H62" s="67"/>
      <c r="I62" s="67"/>
      <c r="J62" s="67"/>
      <c r="K62" s="67"/>
      <c r="L62" s="67"/>
      <c r="M62" s="67">
        <f>24*(M13+M15+M44+M45+M59)+2*M26</f>
        <v>27986.100000000002</v>
      </c>
      <c r="N62" s="67"/>
      <c r="O62" s="67"/>
      <c r="P62" s="67"/>
      <c r="Q62" s="294"/>
      <c r="R62" s="294">
        <f t="array" ref="R62">AVERAGE(IF(C62:Q62&lt;&gt;0,C62:Q62,""))</f>
        <v>29357.585000000003</v>
      </c>
    </row>
    <row r="63" spans="1:18" x14ac:dyDescent="0.2">
      <c r="B63" s="32" t="s">
        <v>24</v>
      </c>
      <c r="C63" s="293">
        <f>+C62/24</f>
        <v>1296.8</v>
      </c>
      <c r="D63" s="293"/>
      <c r="E63" s="293">
        <f t="shared" ref="E63:M63" si="7">+E62/24</f>
        <v>1326.7366666666669</v>
      </c>
      <c r="F63" s="293">
        <f t="shared" si="7"/>
        <v>1103.3066666666666</v>
      </c>
      <c r="G63" s="293">
        <f t="shared" si="7"/>
        <v>0</v>
      </c>
      <c r="H63" s="293">
        <f t="shared" ref="H63:I63" si="8">+H62/24</f>
        <v>0</v>
      </c>
      <c r="I63" s="293">
        <f t="shared" si="8"/>
        <v>0</v>
      </c>
      <c r="J63" s="293"/>
      <c r="K63" s="293"/>
      <c r="L63" s="293">
        <f t="shared" si="7"/>
        <v>0</v>
      </c>
      <c r="M63" s="293">
        <f t="shared" si="7"/>
        <v>1166.0875000000001</v>
      </c>
      <c r="N63" s="293"/>
      <c r="O63" s="293"/>
      <c r="P63" s="293"/>
      <c r="Q63" s="67"/>
      <c r="R63" s="67">
        <f t="array" ref="R63">AVERAGE(IF(C63:Q63&lt;&gt;0,C63:Q63,""))</f>
        <v>1223.2327083333334</v>
      </c>
    </row>
    <row r="64" spans="1:18" ht="15.75" x14ac:dyDescent="0.25">
      <c r="A64" s="34" t="s">
        <v>39</v>
      </c>
      <c r="B64" s="36"/>
      <c r="K64" s="67"/>
      <c r="R64" s="67"/>
    </row>
    <row r="65" spans="1:18" x14ac:dyDescent="0.2">
      <c r="A65" s="31" t="s">
        <v>40</v>
      </c>
      <c r="R65" s="67"/>
    </row>
    <row r="66" spans="1:18" x14ac:dyDescent="0.2">
      <c r="B66" s="32" t="s">
        <v>26</v>
      </c>
      <c r="C66" s="67">
        <f>'Survey Template'!C18</f>
        <v>32743.7</v>
      </c>
      <c r="D66" s="67">
        <f>'Survey Template'!D18</f>
        <v>0</v>
      </c>
      <c r="E66" s="67">
        <f>'Survey Template'!E18</f>
        <v>22408.12</v>
      </c>
      <c r="F66" s="67">
        <f>'Survey Template'!F18</f>
        <v>0</v>
      </c>
      <c r="G66" s="67">
        <f>'Survey Template'!G18</f>
        <v>29174.65</v>
      </c>
      <c r="H66" s="67">
        <f>'Survey Template'!H18</f>
        <v>0</v>
      </c>
      <c r="I66" s="67">
        <f>'Survey Template'!I18</f>
        <v>0</v>
      </c>
      <c r="J66" s="67">
        <f>'Survey Template'!J18</f>
        <v>28111</v>
      </c>
      <c r="K66" s="67">
        <f>'Survey Template'!K18</f>
        <v>0</v>
      </c>
      <c r="L66" s="67">
        <f>'Survey Template'!L18</f>
        <v>25490.799999999999</v>
      </c>
      <c r="M66" s="67">
        <f>'Survey Template'!M18</f>
        <v>32736.83</v>
      </c>
      <c r="N66" s="67">
        <f>'Survey Template'!N18</f>
        <v>0</v>
      </c>
      <c r="O66" s="67">
        <f>'Survey Template'!O18</f>
        <v>0</v>
      </c>
      <c r="P66" s="67">
        <f>'Survey Template'!P18</f>
        <v>0</v>
      </c>
      <c r="Q66" s="67"/>
      <c r="R66" s="67">
        <f t="array" ref="R66">AVERAGE(IF(C66:Q66&lt;&gt;0,C66:Q66,""))</f>
        <v>28444.183333333331</v>
      </c>
    </row>
    <row r="67" spans="1:18" ht="13.5" thickBot="1" x14ac:dyDescent="0.25">
      <c r="B67" s="32" t="s">
        <v>21</v>
      </c>
      <c r="C67" s="70">
        <f>'Survey Template'!C39</f>
        <v>1637.18</v>
      </c>
      <c r="D67" s="70">
        <f>'Survey Template'!D39</f>
        <v>0</v>
      </c>
      <c r="E67" s="70">
        <f>'Survey Template'!E39</f>
        <v>1120.4100000000001</v>
      </c>
      <c r="F67" s="70">
        <f>'Survey Template'!F39</f>
        <v>0</v>
      </c>
      <c r="G67" s="70">
        <f>'Survey Template'!G39</f>
        <v>1458.73</v>
      </c>
      <c r="H67" s="70">
        <f>'Survey Template'!H39</f>
        <v>0</v>
      </c>
      <c r="I67" s="70">
        <f>'Survey Template'!I39</f>
        <v>0</v>
      </c>
      <c r="J67" s="70">
        <f>'Survey Template'!J39</f>
        <v>1405.55</v>
      </c>
      <c r="K67" s="70">
        <f>'Survey Template'!K39</f>
        <v>0</v>
      </c>
      <c r="L67" s="70">
        <f>'Survey Template'!L39</f>
        <v>1274.4000000000001</v>
      </c>
      <c r="M67" s="70">
        <f>'Survey Template'!M39</f>
        <v>1636.84</v>
      </c>
      <c r="N67" s="70">
        <f>'Survey Template'!N39</f>
        <v>0</v>
      </c>
      <c r="O67" s="70">
        <f>'Survey Template'!O39</f>
        <v>0</v>
      </c>
      <c r="P67" s="70">
        <f>'Survey Template'!P39</f>
        <v>0</v>
      </c>
      <c r="Q67" s="294"/>
      <c r="R67" s="294">
        <f t="array" ref="R67">AVERAGE(IF(C67:Q67&lt;&gt;0,C67:Q67,""))</f>
        <v>1422.1850000000002</v>
      </c>
    </row>
    <row r="68" spans="1:18" x14ac:dyDescent="0.2">
      <c r="B68" s="49" t="s">
        <v>16</v>
      </c>
      <c r="C68" s="67">
        <f>SUM(C66:C67)</f>
        <v>34380.879999999997</v>
      </c>
      <c r="D68" s="67">
        <f>SUM(D66:D67)</f>
        <v>0</v>
      </c>
      <c r="E68" s="67">
        <f>SUM(E66:E67)</f>
        <v>23528.53</v>
      </c>
      <c r="F68" s="67"/>
      <c r="G68" s="67">
        <f>SUM(G66:G67)</f>
        <v>30633.38</v>
      </c>
      <c r="H68" s="67">
        <f t="shared" ref="H68:I68" si="9">SUM(H66:H67)</f>
        <v>0</v>
      </c>
      <c r="I68" s="67">
        <f t="shared" si="9"/>
        <v>0</v>
      </c>
      <c r="J68" s="67">
        <f>SUM(J66:J67)</f>
        <v>29516.55</v>
      </c>
      <c r="K68" s="67"/>
      <c r="L68" s="67">
        <f>SUM(L66:L67)</f>
        <v>26765.200000000001</v>
      </c>
      <c r="M68" s="67">
        <f>SUM(M66:M67)</f>
        <v>34373.67</v>
      </c>
      <c r="N68" s="67"/>
      <c r="O68" s="67"/>
      <c r="P68" s="67"/>
      <c r="Q68" s="67"/>
      <c r="R68" s="67">
        <f t="array" ref="R68">AVERAGE(IF(C68:Q68&lt;&gt;0,C68:Q68,""))</f>
        <v>29866.368333333336</v>
      </c>
    </row>
    <row r="69" spans="1:18" ht="6" customHeight="1" x14ac:dyDescent="0.2"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</row>
    <row r="70" spans="1:18" x14ac:dyDescent="0.2">
      <c r="A70" s="31" t="s">
        <v>41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</row>
    <row r="71" spans="1:18" x14ac:dyDescent="0.2">
      <c r="B71" s="32" t="s">
        <v>42</v>
      </c>
      <c r="C71" s="67">
        <f>C68+C31+C29+40*(C44+C45)+2*C26</f>
        <v>36657.18</v>
      </c>
      <c r="D71" s="67"/>
      <c r="E71" s="67">
        <f>E68+E12+E18+E29+320.4</f>
        <v>25610.61</v>
      </c>
      <c r="F71" s="67"/>
      <c r="G71" s="300">
        <f>G68+G29+G31</f>
        <v>33725.79</v>
      </c>
      <c r="H71" s="67"/>
      <c r="I71" s="67"/>
      <c r="J71" s="67">
        <f>J68+J29+'Survey Template'!J177+'Survey Template'!J126</f>
        <v>31739.590000000004</v>
      </c>
      <c r="K71" s="67"/>
      <c r="L71" s="67">
        <f>L68+L31+L29+40*L45+2*L26</f>
        <v>29079.200000000001</v>
      </c>
      <c r="M71" s="67">
        <f>M68+M31+M29+40*(M44+M45+M13)</f>
        <v>37518.909999999996</v>
      </c>
      <c r="N71" s="67"/>
      <c r="O71" s="67"/>
      <c r="P71" s="67"/>
      <c r="Q71" s="67"/>
      <c r="R71" s="67">
        <f t="array" ref="R71">AVERAGE(IF(C71:Q71&lt;&gt;0,C71:Q71,""))</f>
        <v>32388.546666666673</v>
      </c>
    </row>
    <row r="72" spans="1:18" ht="9" customHeight="1" x14ac:dyDescent="0.2">
      <c r="B72" s="32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</row>
    <row r="73" spans="1:18" x14ac:dyDescent="0.2">
      <c r="A73" s="31" t="s">
        <v>43</v>
      </c>
      <c r="R73" s="67"/>
    </row>
    <row r="74" spans="1:18" x14ac:dyDescent="0.2">
      <c r="B74" s="32" t="s">
        <v>77</v>
      </c>
      <c r="C74" s="67">
        <f>'Survey Template'!C82</f>
        <v>60591.56</v>
      </c>
      <c r="D74" s="67">
        <f>'Survey Template'!D82</f>
        <v>0</v>
      </c>
      <c r="E74" s="67">
        <f>'Survey Template'!E82</f>
        <v>55314.02</v>
      </c>
      <c r="F74" s="67">
        <f>'Survey Template'!F82</f>
        <v>0</v>
      </c>
      <c r="G74" s="67">
        <f>'Survey Template'!G82</f>
        <v>49355.29</v>
      </c>
      <c r="H74" s="67">
        <f>'Survey Template'!H82</f>
        <v>0</v>
      </c>
      <c r="I74" s="67">
        <f>'Survey Template'!I82</f>
        <v>0</v>
      </c>
      <c r="J74" s="67">
        <f>'Survey Template'!J82</f>
        <v>62532</v>
      </c>
      <c r="K74" s="67">
        <f>'Survey Template'!K82</f>
        <v>0</v>
      </c>
      <c r="L74" s="67">
        <f>'Survey Template'!L82</f>
        <v>51084.800000000003</v>
      </c>
      <c r="M74" s="67">
        <f>'Survey Template'!M82</f>
        <v>62736.83</v>
      </c>
      <c r="N74" s="67">
        <f>'Survey Template'!N82</f>
        <v>0</v>
      </c>
      <c r="O74" s="67">
        <f>'Survey Template'!O82</f>
        <v>0</v>
      </c>
      <c r="P74" s="67">
        <v>0</v>
      </c>
      <c r="Q74" s="67"/>
      <c r="R74" s="67">
        <f t="array" ref="R74">AVERAGE(IF(C74:Q74&lt;&gt;0,C74:Q74,""))</f>
        <v>56935.75</v>
      </c>
    </row>
    <row r="75" spans="1:18" ht="13.5" thickBot="1" x14ac:dyDescent="0.25">
      <c r="B75" s="32" t="s">
        <v>21</v>
      </c>
      <c r="C75" s="70">
        <f>'Survey Template'!C104</f>
        <v>3029.56</v>
      </c>
      <c r="D75" s="70">
        <f>'Survey Template'!D104</f>
        <v>0</v>
      </c>
      <c r="E75" s="70">
        <f>'Survey Template'!E104</f>
        <v>1645.29</v>
      </c>
      <c r="F75" s="70">
        <f>'Survey Template'!F104</f>
        <v>0</v>
      </c>
      <c r="G75" s="70">
        <f>'Survey Template'!G104</f>
        <v>2467.75</v>
      </c>
      <c r="H75" s="70">
        <f>'Survey Template'!H104</f>
        <v>0</v>
      </c>
      <c r="I75" s="70">
        <f>'Survey Template'!I104</f>
        <v>0</v>
      </c>
      <c r="J75" s="70">
        <f>'Survey Template'!J104</f>
        <v>3126.6</v>
      </c>
      <c r="K75" s="70">
        <f>'Survey Template'!K104</f>
        <v>0</v>
      </c>
      <c r="L75" s="70">
        <f>'Survey Template'!L104</f>
        <v>2554</v>
      </c>
      <c r="M75" s="70">
        <f>'Survey Template'!M104</f>
        <v>3136.84</v>
      </c>
      <c r="N75" s="70">
        <v>0</v>
      </c>
      <c r="O75" s="70">
        <v>0</v>
      </c>
      <c r="P75" s="70">
        <v>0</v>
      </c>
      <c r="Q75" s="294"/>
      <c r="R75" s="294">
        <f t="array" ref="R75">AVERAGE(IF(C75:Q75&lt;&gt;0,C75:Q75,""))</f>
        <v>2660.0066666666667</v>
      </c>
    </row>
    <row r="76" spans="1:18" x14ac:dyDescent="0.2">
      <c r="B76" s="49" t="s">
        <v>16</v>
      </c>
      <c r="C76" s="67">
        <f>SUM(C74:C75)</f>
        <v>63621.119999999995</v>
      </c>
      <c r="D76" s="67">
        <f>SUM(D74:D75)</f>
        <v>0</v>
      </c>
      <c r="E76" s="67">
        <f t="shared" ref="E76:M76" si="10">SUM(E74:E75)</f>
        <v>56959.31</v>
      </c>
      <c r="F76" s="67">
        <f t="shared" si="10"/>
        <v>0</v>
      </c>
      <c r="G76" s="67">
        <f t="shared" si="10"/>
        <v>51823.040000000001</v>
      </c>
      <c r="H76" s="67">
        <f t="shared" ref="H76:I76" si="11">SUM(H74:H75)</f>
        <v>0</v>
      </c>
      <c r="I76" s="67">
        <f t="shared" si="11"/>
        <v>0</v>
      </c>
      <c r="J76" s="67">
        <f t="shared" si="10"/>
        <v>65658.600000000006</v>
      </c>
      <c r="K76" s="67">
        <f t="shared" si="10"/>
        <v>0</v>
      </c>
      <c r="L76" s="67">
        <f t="shared" si="10"/>
        <v>53638.8</v>
      </c>
      <c r="M76" s="67">
        <f t="shared" si="10"/>
        <v>65873.67</v>
      </c>
      <c r="N76" s="67"/>
      <c r="O76" s="67"/>
      <c r="P76" s="67"/>
      <c r="Q76" s="67"/>
      <c r="R76" s="67">
        <f t="array" ref="R76">AVERAGE(IF(C76:Q76&lt;&gt;0,C76:Q76,""))</f>
        <v>59595.756666666661</v>
      </c>
    </row>
    <row r="77" spans="1:18" ht="8.4499999999999993" customHeight="1" x14ac:dyDescent="0.2"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</row>
    <row r="78" spans="1:18" x14ac:dyDescent="0.2">
      <c r="A78" s="31" t="s">
        <v>44</v>
      </c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</row>
    <row r="79" spans="1:18" x14ac:dyDescent="0.2">
      <c r="B79" s="32" t="s">
        <v>42</v>
      </c>
      <c r="C79" s="67">
        <f>C76+C31+C30+40*(C44+C45)+2*C26</f>
        <v>65897.419999999984</v>
      </c>
      <c r="D79" s="67"/>
      <c r="E79" s="67">
        <f>E76+E12+E18+E30+320.4</f>
        <v>59041.39</v>
      </c>
      <c r="F79" s="67"/>
      <c r="G79" s="67">
        <f>G76+G31+G30</f>
        <v>54915.450000000004</v>
      </c>
      <c r="H79" s="67"/>
      <c r="I79" s="67"/>
      <c r="J79" s="67">
        <f>J76+J30+'Survey Template'!J126+'Survey Template'!J177</f>
        <v>67881.64</v>
      </c>
      <c r="K79" s="67"/>
      <c r="L79" s="67">
        <f>L76+L31+L30+40*(L44+L45)+2*L26</f>
        <v>55952.800000000003</v>
      </c>
      <c r="M79" s="67">
        <f>M76+M31+M30+40*(M44+M45+M13)+2*M23</f>
        <v>69206.289999999994</v>
      </c>
      <c r="N79" s="67"/>
      <c r="O79" s="67"/>
      <c r="P79" s="67"/>
      <c r="Q79" s="67"/>
      <c r="R79" s="67">
        <f t="array" ref="R79">AVERAGE(IF(C79:Q79&lt;&gt;0,C79:Q79,""))</f>
        <v>62149.164999999986</v>
      </c>
    </row>
    <row r="80" spans="1:18" ht="5.0999999999999996" customHeight="1" x14ac:dyDescent="0.2">
      <c r="B80" s="35"/>
      <c r="C80" s="78"/>
      <c r="D80" s="78"/>
      <c r="R80" s="67"/>
    </row>
    <row r="81" spans="1:18" ht="15.75" x14ac:dyDescent="0.25">
      <c r="A81" s="34" t="s">
        <v>45</v>
      </c>
      <c r="B81" s="36"/>
      <c r="C81" s="66"/>
      <c r="D81" s="66"/>
      <c r="R81" s="67"/>
    </row>
    <row r="82" spans="1:18" x14ac:dyDescent="0.2">
      <c r="A82" s="31" t="s">
        <v>46</v>
      </c>
      <c r="R82" s="67"/>
    </row>
    <row r="83" spans="1:18" x14ac:dyDescent="0.2">
      <c r="B83" s="32" t="s">
        <v>26</v>
      </c>
      <c r="C83" s="67">
        <f>'Survey Template'!C20</f>
        <v>25248.16</v>
      </c>
      <c r="D83" s="67">
        <f>'Survey Template'!D20</f>
        <v>0</v>
      </c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>
        <f t="array" ref="R83">AVERAGE(IF(C83:Q83&lt;&gt;0,C83:Q83,""))</f>
        <v>25248.16</v>
      </c>
    </row>
    <row r="84" spans="1:18" ht="13.5" thickBot="1" x14ac:dyDescent="0.25">
      <c r="B84" s="32" t="s">
        <v>21</v>
      </c>
      <c r="C84" s="70">
        <f>'Survey Template'!C41</f>
        <v>1262.4000000000001</v>
      </c>
      <c r="D84" s="70">
        <f>'Survey Template'!D41</f>
        <v>0</v>
      </c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294"/>
      <c r="R84" s="294">
        <f t="array" ref="R84">AVERAGE(IF(C84:Q84&lt;&gt;0,C84:Q84,""))</f>
        <v>1262.4000000000001</v>
      </c>
    </row>
    <row r="85" spans="1:18" x14ac:dyDescent="0.2">
      <c r="B85" s="49" t="s">
        <v>16</v>
      </c>
      <c r="C85" s="67">
        <f>SUM(C83:C84)</f>
        <v>26510.560000000001</v>
      </c>
      <c r="D85" s="67">
        <f>SUM(D83:D84)</f>
        <v>0</v>
      </c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>
        <f t="array" ref="R85">AVERAGE(IF(C85:Q85&lt;&gt;0,C85:Q85,""))</f>
        <v>26510.560000000001</v>
      </c>
    </row>
    <row r="86" spans="1:18" ht="6" customHeight="1" x14ac:dyDescent="0.2"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</row>
    <row r="87" spans="1:18" x14ac:dyDescent="0.2">
      <c r="A87" s="31" t="s">
        <v>47</v>
      </c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</row>
    <row r="88" spans="1:18" x14ac:dyDescent="0.2">
      <c r="B88" s="32" t="s">
        <v>42</v>
      </c>
      <c r="C88" s="67">
        <f>C85+C31+C29+40*(C44+C45)+2*C26</f>
        <v>28786.860000000004</v>
      </c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>
        <f t="array" ref="R88">AVERAGE(IF(C88:Q88&lt;&gt;0,C88:Q88,""))</f>
        <v>28786.860000000004</v>
      </c>
    </row>
    <row r="89" spans="1:18" ht="9" customHeight="1" x14ac:dyDescent="0.2">
      <c r="B89" s="32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</row>
    <row r="90" spans="1:18" x14ac:dyDescent="0.2">
      <c r="A90" s="31" t="s">
        <v>48</v>
      </c>
      <c r="R90" s="67"/>
    </row>
    <row r="91" spans="1:18" x14ac:dyDescent="0.2">
      <c r="B91" s="32" t="s">
        <v>77</v>
      </c>
      <c r="C91" s="67">
        <f>'Survey Template'!C84</f>
        <v>45224.56</v>
      </c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>
        <f t="array" ref="R91">AVERAGE(IF(C91:Q91&lt;&gt;0,C91:Q91,""))</f>
        <v>45224.56</v>
      </c>
    </row>
    <row r="92" spans="1:18" ht="13.5" thickBot="1" x14ac:dyDescent="0.25">
      <c r="B92" s="32" t="s">
        <v>21</v>
      </c>
      <c r="C92" s="70">
        <f>'Survey Template'!C106</f>
        <v>2261.1999999999998</v>
      </c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294"/>
      <c r="R92" s="294">
        <f t="array" ref="R92">AVERAGE(IF(C92:Q92&lt;&gt;0,C92:Q92,""))</f>
        <v>2261.1999999999998</v>
      </c>
    </row>
    <row r="93" spans="1:18" x14ac:dyDescent="0.2">
      <c r="B93" s="49" t="s">
        <v>16</v>
      </c>
      <c r="C93" s="67">
        <f>SUM(C91:C92)</f>
        <v>47485.759999999995</v>
      </c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>
        <f t="array" ref="R93">AVERAGE(IF(C93:Q93&lt;&gt;0,C93:Q93,""))</f>
        <v>47485.759999999995</v>
      </c>
    </row>
    <row r="94" spans="1:18" ht="5.0999999999999996" customHeight="1" x14ac:dyDescent="0.2"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</row>
    <row r="95" spans="1:18" x14ac:dyDescent="0.2">
      <c r="A95" s="31" t="s">
        <v>49</v>
      </c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</row>
    <row r="96" spans="1:18" x14ac:dyDescent="0.2">
      <c r="A96" s="274"/>
      <c r="B96" s="275" t="s">
        <v>42</v>
      </c>
      <c r="C96" s="276">
        <f>C93+C31+C30+40*(C44+C45)+2*C26</f>
        <v>49762.06</v>
      </c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>
        <f t="array" ref="R96">AVERAGE(IF(C96:Q96&lt;&gt;0,C96:Q96,""))</f>
        <v>49762.06</v>
      </c>
    </row>
    <row r="97" spans="1:18" ht="15.75" x14ac:dyDescent="0.25">
      <c r="A97" s="34" t="s">
        <v>50</v>
      </c>
      <c r="B97" s="36"/>
      <c r="C97" s="66"/>
      <c r="D97" s="66"/>
      <c r="R97" s="67"/>
    </row>
    <row r="98" spans="1:18" x14ac:dyDescent="0.2">
      <c r="A98" s="31" t="s">
        <v>51</v>
      </c>
      <c r="R98" s="67"/>
    </row>
    <row r="99" spans="1:18" x14ac:dyDescent="0.2">
      <c r="B99" s="32" t="s">
        <v>26</v>
      </c>
      <c r="C99" s="67">
        <f>'Survey Template'!C23</f>
        <v>37563.519999999997</v>
      </c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>
        <f t="array" ref="R99">AVERAGE(IF(C99:Q99&lt;&gt;0,C99:Q99,""))</f>
        <v>37563.519999999997</v>
      </c>
    </row>
    <row r="100" spans="1:18" ht="13.5" thickBot="1" x14ac:dyDescent="0.25">
      <c r="B100" s="32" t="s">
        <v>21</v>
      </c>
      <c r="C100" s="70">
        <f>'Survey Template'!C44</f>
        <v>1878.16</v>
      </c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294"/>
      <c r="R100" s="294">
        <f t="array" ref="R100">AVERAGE(IF(C100:Q100&lt;&gt;0,C100:Q100,""))</f>
        <v>1878.16</v>
      </c>
    </row>
    <row r="101" spans="1:18" x14ac:dyDescent="0.2">
      <c r="B101" s="49" t="s">
        <v>16</v>
      </c>
      <c r="C101" s="67">
        <f>SUM(C99:C100)</f>
        <v>39441.68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>
        <f t="array" ref="R101">AVERAGE(IF(C101:Q101&lt;&gt;0,C101:Q101,""))</f>
        <v>39441.68</v>
      </c>
    </row>
    <row r="102" spans="1:18" ht="6" customHeight="1" x14ac:dyDescent="0.2"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</row>
    <row r="103" spans="1:18" x14ac:dyDescent="0.2">
      <c r="A103" s="31" t="s">
        <v>52</v>
      </c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</row>
    <row r="104" spans="1:18" x14ac:dyDescent="0.2">
      <c r="B104" s="32" t="s">
        <v>42</v>
      </c>
      <c r="C104" s="67">
        <f>C101+C31+C29+40*(C44+C45)+2*C26</f>
        <v>41717.980000000003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>
        <f t="array" ref="R104">AVERAGE(IF(C104:Q104&lt;&gt;0,C104:Q104,""))</f>
        <v>41717.980000000003</v>
      </c>
    </row>
    <row r="105" spans="1:18" ht="7.5" customHeight="1" x14ac:dyDescent="0.2">
      <c r="B105" s="32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</row>
    <row r="106" spans="1:18" x14ac:dyDescent="0.2">
      <c r="A106" s="31" t="s">
        <v>53</v>
      </c>
      <c r="R106" s="67"/>
    </row>
    <row r="107" spans="1:18" x14ac:dyDescent="0.2">
      <c r="B107" s="32" t="s">
        <v>77</v>
      </c>
      <c r="C107" s="67">
        <f>'Survey Template'!C87</f>
        <v>62783.3</v>
      </c>
      <c r="D107" s="67">
        <f>'Survey Template'!D87</f>
        <v>0</v>
      </c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>
        <f t="array" ref="R107">AVERAGE(IF(C107:Q107&lt;&gt;0,C107:Q107,""))</f>
        <v>62783.3</v>
      </c>
    </row>
    <row r="108" spans="1:18" ht="13.5" thickBot="1" x14ac:dyDescent="0.25">
      <c r="B108" s="32" t="s">
        <v>21</v>
      </c>
      <c r="C108" s="70">
        <f>'Survey Template'!C109</f>
        <v>3139.14</v>
      </c>
      <c r="D108" s="70">
        <f>'Survey Template'!D109</f>
        <v>0</v>
      </c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294"/>
      <c r="R108" s="294">
        <f t="array" ref="R108">AVERAGE(IF(C108:Q108&lt;&gt;0,C108:Q108,""))</f>
        <v>3139.14</v>
      </c>
    </row>
    <row r="109" spans="1:18" x14ac:dyDescent="0.2">
      <c r="B109" s="49" t="s">
        <v>16</v>
      </c>
      <c r="C109" s="67">
        <f>SUM(C107:C108)</f>
        <v>65922.44</v>
      </c>
      <c r="D109" s="67">
        <f>SUM(D107:D108)</f>
        <v>0</v>
      </c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>
        <f t="array" ref="R109">AVERAGE(IF(C109:Q109&lt;&gt;0,C109:Q109,""))</f>
        <v>65922.44</v>
      </c>
    </row>
    <row r="110" spans="1:18" ht="6.6" customHeight="1" x14ac:dyDescent="0.2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1:18" x14ac:dyDescent="0.2">
      <c r="A111" s="31" t="s">
        <v>54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1:18" x14ac:dyDescent="0.2">
      <c r="B112" s="32" t="s">
        <v>42</v>
      </c>
      <c r="C112" s="67">
        <f>C109+C31+C30+40*(C44+C45)+2*C26</f>
        <v>68198.739999999991</v>
      </c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>
        <f t="array" ref="R112">AVERAGE(IF(C112:Q112&lt;&gt;0,C112:Q112,""))</f>
        <v>68198.739999999991</v>
      </c>
    </row>
    <row r="113" spans="1:18" ht="4.5" customHeight="1" x14ac:dyDescent="0.2">
      <c r="B113" s="35"/>
      <c r="R113" s="67"/>
    </row>
    <row r="114" spans="1:18" ht="15.75" x14ac:dyDescent="0.25">
      <c r="A114" s="34" t="s">
        <v>88</v>
      </c>
      <c r="B114" s="36"/>
      <c r="C114" s="66"/>
      <c r="D114" s="66"/>
      <c r="R114" s="67"/>
    </row>
    <row r="115" spans="1:18" x14ac:dyDescent="0.2">
      <c r="A115" s="31" t="s">
        <v>89</v>
      </c>
      <c r="R115" s="67"/>
    </row>
    <row r="116" spans="1:18" x14ac:dyDescent="0.2">
      <c r="B116" s="32" t="s">
        <v>26</v>
      </c>
      <c r="C116" s="67">
        <f>'Survey Template'!C21</f>
        <v>19844.740000000002</v>
      </c>
      <c r="D116" s="67"/>
      <c r="E116" s="67"/>
      <c r="F116" s="67"/>
      <c r="G116" s="67">
        <f>'Survey Template'!G21</f>
        <v>16610</v>
      </c>
      <c r="H116" s="67">
        <f>'Survey Template'!H21</f>
        <v>0</v>
      </c>
      <c r="I116" s="67">
        <f>'Survey Template'!I21</f>
        <v>0</v>
      </c>
      <c r="J116" s="67"/>
      <c r="K116" s="67"/>
      <c r="L116" s="67"/>
      <c r="M116" s="67"/>
      <c r="N116" s="67"/>
      <c r="O116" s="67"/>
      <c r="P116" s="67"/>
      <c r="Q116" s="67"/>
      <c r="R116" s="67">
        <f t="array" ref="R116">AVERAGE(IF(C116:Q116&lt;&gt;0,C116:Q116,""))</f>
        <v>18227.370000000003</v>
      </c>
    </row>
    <row r="117" spans="1:18" ht="13.5" thickBot="1" x14ac:dyDescent="0.25">
      <c r="B117" s="32" t="s">
        <v>21</v>
      </c>
      <c r="C117" s="70">
        <f>'Survey Template'!C42</f>
        <v>992.22</v>
      </c>
      <c r="D117" s="70"/>
      <c r="E117" s="70"/>
      <c r="F117" s="70"/>
      <c r="G117" s="70">
        <f>'Survey Template'!G42</f>
        <v>830.5</v>
      </c>
      <c r="H117" s="70">
        <f>'Survey Template'!H42</f>
        <v>0</v>
      </c>
      <c r="I117" s="70">
        <f>'Survey Template'!I42</f>
        <v>0</v>
      </c>
      <c r="J117" s="70"/>
      <c r="K117" s="70"/>
      <c r="L117" s="70"/>
      <c r="M117" s="70"/>
      <c r="N117" s="70"/>
      <c r="O117" s="70"/>
      <c r="P117" s="70"/>
      <c r="Q117" s="294"/>
      <c r="R117" s="294">
        <f t="array" ref="R117">AVERAGE(IF(C117:Q117&lt;&gt;0,C117:Q117,""))</f>
        <v>911.36</v>
      </c>
    </row>
    <row r="118" spans="1:18" x14ac:dyDescent="0.2">
      <c r="B118" s="49" t="s">
        <v>16</v>
      </c>
      <c r="C118" s="67">
        <f>SUM(C116:C117)</f>
        <v>20836.960000000003</v>
      </c>
      <c r="D118" s="67"/>
      <c r="E118" s="67"/>
      <c r="F118" s="67"/>
      <c r="G118" s="67">
        <f>SUM(G116:G117)</f>
        <v>17440.5</v>
      </c>
      <c r="H118" s="67">
        <f t="shared" ref="H118:I118" si="12">SUM(H116:H117)</f>
        <v>0</v>
      </c>
      <c r="I118" s="67">
        <f t="shared" si="12"/>
        <v>0</v>
      </c>
      <c r="J118" s="67"/>
      <c r="K118" s="67"/>
      <c r="L118" s="67"/>
      <c r="M118" s="67"/>
      <c r="N118" s="67"/>
      <c r="O118" s="67"/>
      <c r="P118" s="67"/>
      <c r="Q118" s="67"/>
      <c r="R118" s="67">
        <f t="array" ref="R118">AVERAGE(IF(C118:Q118&lt;&gt;0,C118:Q118,""))</f>
        <v>19138.730000000003</v>
      </c>
    </row>
    <row r="119" spans="1:18" ht="9" customHeight="1" x14ac:dyDescent="0.2"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1:18" x14ac:dyDescent="0.2">
      <c r="A120" s="31" t="s">
        <v>90</v>
      </c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</row>
    <row r="121" spans="1:18" x14ac:dyDescent="0.2">
      <c r="B121" s="32" t="s">
        <v>42</v>
      </c>
      <c r="C121" s="67">
        <f>C118+C32+C35+36*(C44+C45)+2*C26</f>
        <v>22901.380000000005</v>
      </c>
      <c r="D121" s="67"/>
      <c r="E121" s="67"/>
      <c r="F121" s="67"/>
      <c r="G121" s="67">
        <f>G118+G32+G35</f>
        <v>19904.68</v>
      </c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>
        <f t="array" ref="R121">AVERAGE(IF(C121:Q121&lt;&gt;0,C121:Q121,""))</f>
        <v>21403.030000000002</v>
      </c>
    </row>
    <row r="122" spans="1:18" s="46" customFormat="1" hidden="1" x14ac:dyDescent="0.2">
      <c r="B122" s="48" t="s">
        <v>86</v>
      </c>
      <c r="C122" s="47"/>
      <c r="D122" s="47"/>
      <c r="R122" s="67" t="e">
        <f t="array" ref="R122">AVERAGE(IF(C122:Q122&lt;&gt;0,C122:Q122,""))</f>
        <v>#DIV/0!</v>
      </c>
    </row>
    <row r="123" spans="1:18" ht="6.6" customHeight="1" x14ac:dyDescent="0.2">
      <c r="B123" s="35"/>
      <c r="R123" s="67"/>
    </row>
    <row r="124" spans="1:18" x14ac:dyDescent="0.2">
      <c r="A124" s="31" t="s">
        <v>127</v>
      </c>
      <c r="R124" s="67"/>
    </row>
    <row r="125" spans="1:18" x14ac:dyDescent="0.2">
      <c r="B125" s="32" t="s">
        <v>77</v>
      </c>
      <c r="C125" s="67">
        <f>'Survey Template'!C85</f>
        <v>41886.14</v>
      </c>
      <c r="D125" s="67"/>
      <c r="E125" s="67"/>
      <c r="F125" s="67"/>
      <c r="G125" s="67">
        <f>'Survey Template'!G85</f>
        <v>34355</v>
      </c>
      <c r="H125" s="67">
        <f>'Survey Template'!H85</f>
        <v>0</v>
      </c>
      <c r="I125" s="67">
        <f>'Survey Template'!I85</f>
        <v>0</v>
      </c>
      <c r="J125" s="67"/>
      <c r="K125" s="67"/>
      <c r="L125" s="67"/>
      <c r="M125" s="67"/>
      <c r="N125" s="67"/>
      <c r="O125" s="67"/>
      <c r="P125" s="67"/>
      <c r="Q125" s="67"/>
      <c r="R125" s="67">
        <f t="array" ref="R125">AVERAGE(IF(C125:Q125&lt;&gt;0,C125:Q125,""))</f>
        <v>38120.57</v>
      </c>
    </row>
    <row r="126" spans="1:18" ht="13.5" thickBot="1" x14ac:dyDescent="0.25">
      <c r="B126" s="32" t="s">
        <v>21</v>
      </c>
      <c r="C126" s="70">
        <f>'Survey Template'!C107</f>
        <v>2094.2800000000002</v>
      </c>
      <c r="D126" s="70"/>
      <c r="E126" s="70"/>
      <c r="F126" s="70"/>
      <c r="G126" s="70">
        <f>'Survey Template'!G107</f>
        <v>1717.75</v>
      </c>
      <c r="H126" s="70">
        <f>'Survey Template'!H107</f>
        <v>0</v>
      </c>
      <c r="I126" s="70">
        <f>'Survey Template'!I107</f>
        <v>0</v>
      </c>
      <c r="J126" s="70"/>
      <c r="K126" s="70"/>
      <c r="L126" s="70"/>
      <c r="M126" s="70"/>
      <c r="N126" s="70"/>
      <c r="O126" s="70"/>
      <c r="P126" s="70"/>
      <c r="Q126" s="294"/>
      <c r="R126" s="294">
        <f t="array" ref="R126">AVERAGE(IF(C126:Q126&lt;&gt;0,C126:Q126,""))</f>
        <v>1906.0150000000001</v>
      </c>
    </row>
    <row r="127" spans="1:18" x14ac:dyDescent="0.2">
      <c r="B127" s="49" t="s">
        <v>16</v>
      </c>
      <c r="C127" s="67">
        <f>SUM(C125:C126)</f>
        <v>43980.42</v>
      </c>
      <c r="D127" s="67"/>
      <c r="E127" s="67"/>
      <c r="F127" s="67"/>
      <c r="G127" s="67">
        <f>SUM(G125:G126)</f>
        <v>36072.75</v>
      </c>
      <c r="H127" s="67">
        <f t="shared" ref="H127:I127" si="13">SUM(H125:H126)</f>
        <v>0</v>
      </c>
      <c r="I127" s="67">
        <f t="shared" si="13"/>
        <v>0</v>
      </c>
      <c r="J127" s="67"/>
      <c r="K127" s="67"/>
      <c r="L127" s="67"/>
      <c r="M127" s="67"/>
      <c r="N127" s="67"/>
      <c r="O127" s="67"/>
      <c r="P127" s="67"/>
      <c r="Q127" s="67"/>
      <c r="R127" s="67">
        <f t="array" ref="R127">AVERAGE(IF(C127:Q127&lt;&gt;0,C127:Q127,""))</f>
        <v>40026.584999999999</v>
      </c>
    </row>
    <row r="128" spans="1:18" ht="7.5" customHeight="1" x14ac:dyDescent="0.2"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1:18" x14ac:dyDescent="0.2">
      <c r="A129" s="31" t="s">
        <v>126</v>
      </c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</row>
    <row r="130" spans="1:18" x14ac:dyDescent="0.2">
      <c r="B130" s="32" t="s">
        <v>42</v>
      </c>
      <c r="C130" s="67">
        <f>C127+C31+C35+36*(C44+C45)+2*C26</f>
        <v>46044.84</v>
      </c>
      <c r="D130" s="67"/>
      <c r="E130" s="67"/>
      <c r="F130" s="67"/>
      <c r="G130" s="67">
        <f>G127+G32+G35</f>
        <v>38536.93</v>
      </c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>
        <f t="array" ref="R130">AVERAGE(IF(C130:Q130&lt;&gt;0,C130:Q130,""))</f>
        <v>42290.884999999995</v>
      </c>
    </row>
    <row r="131" spans="1:18" ht="15.75" x14ac:dyDescent="0.25">
      <c r="A131" s="34" t="s">
        <v>91</v>
      </c>
      <c r="B131" s="36"/>
      <c r="C131" s="66"/>
      <c r="D131" s="66"/>
      <c r="R131" s="67"/>
    </row>
    <row r="132" spans="1:18" x14ac:dyDescent="0.2">
      <c r="A132" s="31" t="s">
        <v>216</v>
      </c>
      <c r="R132" s="67"/>
    </row>
    <row r="133" spans="1:18" x14ac:dyDescent="0.2">
      <c r="B133" s="32" t="s">
        <v>26</v>
      </c>
      <c r="C133" s="67">
        <f>'Survey Template'!C22</f>
        <v>19522.3</v>
      </c>
      <c r="D133" s="67"/>
      <c r="E133" s="67"/>
      <c r="F133" s="67"/>
      <c r="G133" s="67">
        <f>'Survey Template'!G22</f>
        <v>17721.86</v>
      </c>
      <c r="H133" s="67">
        <f>'Survey Template'!H22</f>
        <v>0</v>
      </c>
      <c r="I133" s="67">
        <f>'Survey Template'!I22</f>
        <v>0</v>
      </c>
      <c r="J133" s="67"/>
      <c r="K133" s="67"/>
      <c r="L133" s="67">
        <f>'Survey Template'!L22</f>
        <v>19780</v>
      </c>
      <c r="M133" s="67">
        <f>'Survey Template'!M22</f>
        <v>18552.64</v>
      </c>
      <c r="N133" s="67"/>
      <c r="O133" s="67"/>
      <c r="P133" s="67"/>
      <c r="Q133" s="67"/>
      <c r="R133" s="67">
        <f t="array" ref="R133">AVERAGE(IF(C133:Q133&lt;&gt;0,C133:Q133,""))</f>
        <v>18894.2</v>
      </c>
    </row>
    <row r="134" spans="1:18" ht="13.5" thickBot="1" x14ac:dyDescent="0.25">
      <c r="B134" s="32" t="s">
        <v>21</v>
      </c>
      <c r="C134" s="70">
        <f>'Survey Template'!C43</f>
        <v>976.1</v>
      </c>
      <c r="D134" s="70"/>
      <c r="E134" s="70"/>
      <c r="F134" s="70"/>
      <c r="G134" s="70">
        <f>'Survey Template'!G43</f>
        <v>886.09</v>
      </c>
      <c r="H134" s="70">
        <f>'Survey Template'!H43</f>
        <v>0</v>
      </c>
      <c r="I134" s="70">
        <f>'Survey Template'!I43</f>
        <v>0</v>
      </c>
      <c r="J134" s="70"/>
      <c r="K134" s="70"/>
      <c r="L134" s="70">
        <f>'Survey Template'!L43</f>
        <v>576</v>
      </c>
      <c r="M134" s="70">
        <f>'Survey Template'!M43</f>
        <v>927.36</v>
      </c>
      <c r="N134" s="70"/>
      <c r="O134" s="70"/>
      <c r="P134" s="70"/>
      <c r="Q134" s="294"/>
      <c r="R134" s="294">
        <f t="array" ref="R134">AVERAGE(IF(C134:Q134&lt;&gt;0,C134:Q134,""))</f>
        <v>841.38750000000005</v>
      </c>
    </row>
    <row r="135" spans="1:18" x14ac:dyDescent="0.2">
      <c r="B135" s="49" t="s">
        <v>16</v>
      </c>
      <c r="C135" s="67">
        <f>SUM(C133:C134)</f>
        <v>20498.399999999998</v>
      </c>
      <c r="D135" s="67"/>
      <c r="E135" s="67"/>
      <c r="F135" s="67"/>
      <c r="G135" s="67">
        <f>SUM(G133:G134)</f>
        <v>18607.95</v>
      </c>
      <c r="H135" s="67">
        <f t="shared" ref="H135:I135" si="14">SUM(H133:H134)</f>
        <v>0</v>
      </c>
      <c r="I135" s="67">
        <f t="shared" si="14"/>
        <v>0</v>
      </c>
      <c r="J135" s="67"/>
      <c r="K135" s="67"/>
      <c r="L135" s="67">
        <f>SUM(L133:L134)</f>
        <v>20356</v>
      </c>
      <c r="M135" s="67">
        <f>SUM(M133:M134)</f>
        <v>19480</v>
      </c>
      <c r="N135" s="67"/>
      <c r="O135" s="67"/>
      <c r="P135" s="67"/>
      <c r="Q135" s="67"/>
      <c r="R135" s="67">
        <f t="array" ref="R135">AVERAGE(IF(C135:Q135&lt;&gt;0,C135:Q135,""))</f>
        <v>19735.587500000001</v>
      </c>
    </row>
    <row r="136" spans="1:18" x14ac:dyDescent="0.2"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1:18" x14ac:dyDescent="0.2">
      <c r="A137" s="31" t="s">
        <v>92</v>
      </c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</row>
    <row r="138" spans="1:18" x14ac:dyDescent="0.2">
      <c r="B138" s="32" t="s">
        <v>42</v>
      </c>
      <c r="C138" s="67">
        <f>'T&amp;F-All'!C181</f>
        <v>22721.719999999998</v>
      </c>
      <c r="D138" s="67"/>
      <c r="E138" s="67"/>
      <c r="F138" s="67"/>
      <c r="G138" s="67">
        <f>G135+G38+G33</f>
        <v>21127.72</v>
      </c>
      <c r="H138" s="67"/>
      <c r="I138" s="67"/>
      <c r="J138" s="67"/>
      <c r="K138" s="67"/>
      <c r="L138" s="67">
        <f>L135+L31+L38+40*(L17+L44+L45+L13)</f>
        <v>23039.599999999999</v>
      </c>
      <c r="M138" s="67">
        <f>M135+M38+32*(M17+M44+M45+M13)</f>
        <v>21614.080000000002</v>
      </c>
      <c r="N138" s="67"/>
      <c r="O138" s="67"/>
      <c r="P138" s="67"/>
      <c r="Q138" s="67"/>
      <c r="R138" s="67">
        <f t="array" ref="R138">AVERAGE(IF(C138:Q138&lt;&gt;0,C138:Q138,""))</f>
        <v>22125.780000000002</v>
      </c>
    </row>
    <row r="139" spans="1:18" x14ac:dyDescent="0.2">
      <c r="B139" s="32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</row>
    <row r="140" spans="1:18" x14ac:dyDescent="0.2">
      <c r="A140" s="31" t="s">
        <v>132</v>
      </c>
      <c r="R140" s="67"/>
    </row>
    <row r="141" spans="1:18" x14ac:dyDescent="0.2">
      <c r="B141" s="32" t="s">
        <v>77</v>
      </c>
      <c r="C141" s="67">
        <f>'Survey Template'!C86</f>
        <v>28322.3</v>
      </c>
      <c r="D141" s="67"/>
      <c r="E141" s="67">
        <f>'Survey Template'!E86</f>
        <v>0</v>
      </c>
      <c r="F141" s="67">
        <f>'Survey Template'!F86</f>
        <v>0</v>
      </c>
      <c r="G141" s="67">
        <f>'Survey Template'!G86</f>
        <v>24729.119999999999</v>
      </c>
      <c r="H141" s="67"/>
      <c r="I141" s="67"/>
      <c r="J141" s="67">
        <f>'Survey Template'!J86</f>
        <v>0</v>
      </c>
      <c r="K141" s="67">
        <f>'Survey Template'!K86</f>
        <v>0</v>
      </c>
      <c r="L141" s="67">
        <f>'Survey Template'!L86</f>
        <v>51186</v>
      </c>
      <c r="M141" s="67">
        <f>'Survey Template'!M86</f>
        <v>35194.239999999998</v>
      </c>
      <c r="N141" s="67">
        <f>'Survey Template'!N86</f>
        <v>0</v>
      </c>
      <c r="O141" s="67">
        <f>'Survey Template'!O86</f>
        <v>0</v>
      </c>
      <c r="P141" s="67"/>
      <c r="Q141" s="67"/>
      <c r="R141" s="67">
        <f t="array" ref="R141">AVERAGE(IF(C141:Q141&lt;&gt;0,C141:Q141,""))</f>
        <v>34857.915000000001</v>
      </c>
    </row>
    <row r="142" spans="1:18" ht="13.5" thickBot="1" x14ac:dyDescent="0.25">
      <c r="B142" s="32" t="s">
        <v>21</v>
      </c>
      <c r="C142" s="70">
        <f>'Survey Template'!C108</f>
        <v>1416.1</v>
      </c>
      <c r="D142" s="70"/>
      <c r="E142" s="70">
        <f>'Survey Template'!E108</f>
        <v>0</v>
      </c>
      <c r="F142" s="70">
        <f>'Survey Template'!F108</f>
        <v>0</v>
      </c>
      <c r="G142" s="70">
        <f>'Survey Template'!G108</f>
        <v>1236.45</v>
      </c>
      <c r="H142" s="70"/>
      <c r="I142" s="70"/>
      <c r="J142" s="70">
        <f>'Survey Template'!J108</f>
        <v>0</v>
      </c>
      <c r="K142" s="70">
        <f>'Survey Template'!K108</f>
        <v>0</v>
      </c>
      <c r="L142" s="70">
        <f>'Survey Template'!L108</f>
        <v>2146</v>
      </c>
      <c r="M142" s="70">
        <f>'Survey Template'!M108</f>
        <v>1759.36</v>
      </c>
      <c r="N142" s="70">
        <f>'Survey Template'!N108</f>
        <v>0</v>
      </c>
      <c r="O142" s="70">
        <f>'Survey Template'!O108</f>
        <v>0</v>
      </c>
      <c r="P142" s="70"/>
      <c r="Q142" s="294"/>
      <c r="R142" s="294">
        <f t="array" ref="R142">AVERAGE(IF(C142:Q142&lt;&gt;0,C142:Q142,""))</f>
        <v>1639.4775</v>
      </c>
    </row>
    <row r="143" spans="1:18" x14ac:dyDescent="0.2">
      <c r="B143" s="49" t="s">
        <v>16</v>
      </c>
      <c r="C143" s="67">
        <f>SUM(C141:C142)</f>
        <v>29738.399999999998</v>
      </c>
      <c r="D143" s="67"/>
      <c r="E143" s="67"/>
      <c r="F143" s="67"/>
      <c r="G143" s="67">
        <f>SUM(G141:G142)</f>
        <v>25965.57</v>
      </c>
      <c r="H143" s="67"/>
      <c r="I143" s="67"/>
      <c r="J143" s="67"/>
      <c r="K143" s="67"/>
      <c r="L143" s="67">
        <f>SUM(L141:L142)</f>
        <v>53332</v>
      </c>
      <c r="M143" s="67">
        <f>SUM(M141:M142)</f>
        <v>36953.599999999999</v>
      </c>
      <c r="N143" s="67"/>
      <c r="O143" s="67"/>
      <c r="P143" s="67"/>
      <c r="Q143" s="67"/>
      <c r="R143" s="67">
        <f t="array" ref="R143">AVERAGE(IF(C143:Q143&lt;&gt;0,C143:Q143,""))</f>
        <v>36497.392500000002</v>
      </c>
    </row>
    <row r="144" spans="1:18" x14ac:dyDescent="0.2"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1:18" x14ac:dyDescent="0.2">
      <c r="A145" s="31" t="s">
        <v>128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1:18" x14ac:dyDescent="0.2">
      <c r="B146" s="32" t="s">
        <v>42</v>
      </c>
      <c r="C146" s="67">
        <f>'T&amp;F-All'!C189</f>
        <v>31961.719999999998</v>
      </c>
      <c r="D146" s="67"/>
      <c r="E146" s="67"/>
      <c r="F146" s="67"/>
      <c r="G146" s="67">
        <f>G143+G33+G39</f>
        <v>28485.34</v>
      </c>
      <c r="H146" s="67"/>
      <c r="I146" s="67"/>
      <c r="J146" s="67"/>
      <c r="K146" s="67"/>
      <c r="L146" s="67">
        <f>L143+40*(L17+L44+L45+L13)+2*L26</f>
        <v>56015.6</v>
      </c>
      <c r="M146" s="67">
        <f>M143+32*(M17+M44+M45+M13)</f>
        <v>39087.68</v>
      </c>
      <c r="N146" s="67"/>
      <c r="O146" s="67"/>
      <c r="P146" s="67"/>
      <c r="Q146" s="67"/>
      <c r="R146" s="67">
        <f t="array" ref="R146">AVERAGE(IF(C146:Q146&lt;&gt;0,C146:Q146,""))</f>
        <v>38887.584999999999</v>
      </c>
    </row>
    <row r="147" spans="1:18" x14ac:dyDescent="0.2">
      <c r="B147" s="32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1:18" ht="15.75" x14ac:dyDescent="0.25">
      <c r="A148" s="34" t="s">
        <v>270</v>
      </c>
      <c r="B148" s="36"/>
      <c r="C148" s="66"/>
      <c r="D148" s="66"/>
      <c r="R148" s="67"/>
    </row>
    <row r="149" spans="1:18" x14ac:dyDescent="0.2">
      <c r="A149" s="31" t="s">
        <v>217</v>
      </c>
      <c r="R149" s="67"/>
    </row>
    <row r="150" spans="1:18" x14ac:dyDescent="0.2">
      <c r="B150" s="32" t="s">
        <v>26</v>
      </c>
      <c r="C150" s="67">
        <f>'Survey Template'!C24</f>
        <v>13201.82</v>
      </c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>
        <f t="array" ref="R150">AVERAGE(IF(C150:Q150&lt;&gt;0,C150:Q150,""))</f>
        <v>13201.82</v>
      </c>
    </row>
    <row r="151" spans="1:18" ht="13.5" thickBot="1" x14ac:dyDescent="0.25">
      <c r="B151" s="32" t="s">
        <v>21</v>
      </c>
      <c r="C151" s="70">
        <f>'Survey Template'!C45</f>
        <v>660.08</v>
      </c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70"/>
      <c r="P151" s="70"/>
      <c r="Q151" s="294"/>
      <c r="R151" s="294">
        <f t="array" ref="R151">AVERAGE(IF(C151:Q151&lt;&gt;0,C151:Q151,""))</f>
        <v>660.08</v>
      </c>
    </row>
    <row r="152" spans="1:18" x14ac:dyDescent="0.2">
      <c r="B152" s="49" t="s">
        <v>16</v>
      </c>
      <c r="C152" s="67">
        <f>SUM(C150:C151)</f>
        <v>13861.9</v>
      </c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>
        <f t="array" ref="R152">AVERAGE(IF(C152:Q152&lt;&gt;0,C152:Q152,""))</f>
        <v>13861.9</v>
      </c>
    </row>
    <row r="153" spans="1:18" ht="6" customHeight="1" x14ac:dyDescent="0.2"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1:18" x14ac:dyDescent="0.2">
      <c r="A154" s="31" t="s">
        <v>99</v>
      </c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</row>
    <row r="155" spans="1:18" x14ac:dyDescent="0.2">
      <c r="B155" s="32" t="s">
        <v>42</v>
      </c>
      <c r="C155" s="67">
        <f>C152+C31+C41+24*(C44+C45)</f>
        <v>15290.679999999998</v>
      </c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>
        <f t="array" ref="R155">AVERAGE(IF(C155:Q155&lt;&gt;0,C155:Q155,""))</f>
        <v>15290.679999999998</v>
      </c>
    </row>
    <row r="156" spans="1:18" x14ac:dyDescent="0.2">
      <c r="B156" s="32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</row>
    <row r="157" spans="1:18" x14ac:dyDescent="0.2">
      <c r="A157" s="31" t="s">
        <v>218</v>
      </c>
      <c r="R157" s="67"/>
    </row>
    <row r="158" spans="1:18" x14ac:dyDescent="0.2">
      <c r="B158" s="32" t="s">
        <v>77</v>
      </c>
      <c r="C158" s="67">
        <f>'Survey Template'!C88</f>
        <v>29767.06</v>
      </c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>
        <f t="array" ref="R158">AVERAGE(IF(C158:Q158&lt;&gt;0,C158:Q158,""))</f>
        <v>29767.06</v>
      </c>
    </row>
    <row r="159" spans="1:18" ht="13.5" thickBot="1" x14ac:dyDescent="0.25">
      <c r="B159" s="32" t="s">
        <v>21</v>
      </c>
      <c r="C159" s="70">
        <f>'Survey Template'!C110</f>
        <v>1488.3400000000001</v>
      </c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70"/>
      <c r="P159" s="70"/>
      <c r="Q159" s="294"/>
      <c r="R159" s="294">
        <f t="array" ref="R159">AVERAGE(IF(C159:Q159&lt;&gt;0,C159:Q159,""))</f>
        <v>1488.3400000000001</v>
      </c>
    </row>
    <row r="160" spans="1:18" x14ac:dyDescent="0.2">
      <c r="B160" s="49" t="s">
        <v>16</v>
      </c>
      <c r="C160" s="67">
        <f>SUM(C158:C159)</f>
        <v>31255.4</v>
      </c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>
        <f t="array" ref="R160">AVERAGE(IF(C160:Q160&lt;&gt;0,C160:Q160,""))</f>
        <v>31255.4</v>
      </c>
    </row>
    <row r="161" spans="1:18" ht="9" customHeight="1" x14ac:dyDescent="0.2"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1:18" x14ac:dyDescent="0.2">
      <c r="A162" s="31" t="s">
        <v>131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1:18" x14ac:dyDescent="0.2">
      <c r="B163" s="32" t="s">
        <v>42</v>
      </c>
      <c r="C163" s="67">
        <f>C160+C41+C31+24*(C44+C45)</f>
        <v>32684.180000000004</v>
      </c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>
        <f t="array" ref="R163">AVERAGE(IF(C163:Q163&lt;&gt;0,C163:Q163,""))</f>
        <v>32684.180000000004</v>
      </c>
    </row>
    <row r="164" spans="1:18" ht="7.5" customHeight="1" x14ac:dyDescent="0.2">
      <c r="R164" s="67"/>
    </row>
    <row r="165" spans="1:18" ht="15.75" x14ac:dyDescent="0.25">
      <c r="A165" s="34" t="s">
        <v>269</v>
      </c>
      <c r="B165" s="36"/>
      <c r="C165" s="66"/>
      <c r="D165" s="66"/>
      <c r="R165" s="67"/>
    </row>
    <row r="166" spans="1:18" x14ac:dyDescent="0.2">
      <c r="A166" s="31" t="s">
        <v>219</v>
      </c>
      <c r="R166" s="67"/>
    </row>
    <row r="167" spans="1:18" x14ac:dyDescent="0.2">
      <c r="B167" s="32" t="s">
        <v>26</v>
      </c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>
        <f>'Survey Template'!M19</f>
        <v>21286.080000000002</v>
      </c>
      <c r="N167" s="67">
        <f>'Survey Template'!N19</f>
        <v>13946.24</v>
      </c>
      <c r="O167" s="67"/>
      <c r="P167" s="67"/>
      <c r="Q167" s="67"/>
      <c r="R167" s="67">
        <f t="array" ref="R167">AVERAGE(IF(C167:Q167&lt;&gt;0,C167:Q167,""))</f>
        <v>17616.16</v>
      </c>
    </row>
    <row r="168" spans="1:18" ht="13.5" thickBot="1" x14ac:dyDescent="0.25">
      <c r="B168" s="32" t="s">
        <v>21</v>
      </c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>
        <f>'Survey Template'!M40</f>
        <v>1064</v>
      </c>
      <c r="N168" s="70">
        <f>'Survey Template'!N40</f>
        <v>697.28</v>
      </c>
      <c r="O168" s="70"/>
      <c r="P168" s="70"/>
      <c r="Q168" s="294"/>
      <c r="R168" s="294">
        <f t="array" ref="R168">AVERAGE(IF(C168:Q168&lt;&gt;0,C168:Q168,""))</f>
        <v>880.64</v>
      </c>
    </row>
    <row r="169" spans="1:18" x14ac:dyDescent="0.2">
      <c r="B169" s="49" t="s">
        <v>16</v>
      </c>
      <c r="C169" s="67"/>
      <c r="D169" s="288"/>
      <c r="E169" s="67"/>
      <c r="F169" s="67"/>
      <c r="G169" s="67"/>
      <c r="H169" s="67"/>
      <c r="I169" s="67"/>
      <c r="J169" s="67"/>
      <c r="K169" s="67"/>
      <c r="L169" s="67"/>
      <c r="M169" s="67">
        <f>SUM(M167:M168)</f>
        <v>22350.080000000002</v>
      </c>
      <c r="N169" s="67">
        <f>SUM(N167:N168)</f>
        <v>14643.52</v>
      </c>
      <c r="O169" s="67"/>
      <c r="P169" s="67"/>
      <c r="Q169" s="67"/>
      <c r="R169" s="67">
        <f t="array" ref="R169">AVERAGE(IF(C169:Q169&lt;&gt;0,C169:Q169,""))</f>
        <v>18496.800000000003</v>
      </c>
    </row>
    <row r="170" spans="1:18" ht="4.5" customHeight="1" x14ac:dyDescent="0.2"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1:18" x14ac:dyDescent="0.2">
      <c r="A171" s="31" t="s">
        <v>96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1:18" x14ac:dyDescent="0.2">
      <c r="B172" s="32" t="s">
        <v>42</v>
      </c>
      <c r="C172" s="67"/>
      <c r="D172" s="288"/>
      <c r="E172" s="67"/>
      <c r="F172" s="67"/>
      <c r="G172" s="67"/>
      <c r="H172" s="67"/>
      <c r="I172" s="67"/>
      <c r="J172" s="67"/>
      <c r="K172" s="67"/>
      <c r="L172" s="67"/>
      <c r="M172" s="288">
        <f>+M169+32*(M13+M16+M44+M45)</f>
        <v>24620.800000000003</v>
      </c>
      <c r="N172" s="67">
        <f>+N169+N16+32*(N13+N44+N45)</f>
        <v>16729.28</v>
      </c>
      <c r="O172" s="67"/>
      <c r="P172" s="67"/>
      <c r="Q172" s="67"/>
      <c r="R172" s="67">
        <f t="array" ref="R172">AVERAGE(IF(C172:Q172&lt;&gt;0,C172:Q172,""))</f>
        <v>20675.04</v>
      </c>
    </row>
    <row r="173" spans="1:18" ht="6.75" customHeight="1" x14ac:dyDescent="0.2">
      <c r="B173" s="35"/>
      <c r="R173" s="67"/>
    </row>
    <row r="174" spans="1:18" x14ac:dyDescent="0.2">
      <c r="A174" s="31" t="s">
        <v>129</v>
      </c>
      <c r="R174" s="67"/>
    </row>
    <row r="175" spans="1:18" x14ac:dyDescent="0.2">
      <c r="B175" s="32" t="s">
        <v>77</v>
      </c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>
        <f>'Survey Template'!M83</f>
        <v>37927.68</v>
      </c>
      <c r="N175" s="67">
        <f>'Survey Template'!N83</f>
        <v>32535.68</v>
      </c>
      <c r="O175" s="67"/>
      <c r="P175" s="67"/>
      <c r="Q175" s="67"/>
      <c r="R175" s="67">
        <f t="array" ref="R175">AVERAGE(IF(C175:Q175&lt;&gt;0,C175:Q175,""))</f>
        <v>35231.68</v>
      </c>
    </row>
    <row r="176" spans="1:18" ht="13.5" thickBot="1" x14ac:dyDescent="0.25">
      <c r="B176" s="32" t="s">
        <v>21</v>
      </c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>
        <f>'Survey Template'!M105</f>
        <v>1896</v>
      </c>
      <c r="N176" s="70">
        <f>'Survey Template'!N105</f>
        <v>1626.56</v>
      </c>
      <c r="O176" s="70"/>
      <c r="P176" s="70"/>
      <c r="Q176" s="294"/>
      <c r="R176" s="294">
        <f t="array" ref="R176">AVERAGE(IF(C176:Q176&lt;&gt;0,C176:Q176,""))</f>
        <v>1761.28</v>
      </c>
    </row>
    <row r="177" spans="1:18" x14ac:dyDescent="0.2">
      <c r="B177" s="49" t="s">
        <v>16</v>
      </c>
      <c r="C177" s="67"/>
      <c r="D177" s="288"/>
      <c r="E177" s="67"/>
      <c r="F177" s="67"/>
      <c r="G177" s="67"/>
      <c r="H177" s="67"/>
      <c r="I177" s="67"/>
      <c r="J177" s="67"/>
      <c r="K177" s="67"/>
      <c r="L177" s="67"/>
      <c r="M177" s="67">
        <f>SUM(M175:M176)</f>
        <v>39823.68</v>
      </c>
      <c r="N177" s="67">
        <f>SUM(N175:N176)</f>
        <v>34162.239999999998</v>
      </c>
      <c r="O177" s="67"/>
      <c r="P177" s="67"/>
      <c r="Q177" s="67"/>
      <c r="R177" s="67">
        <f t="array" ref="R177">AVERAGE(IF(C177:Q177&lt;&gt;0,C177:Q177,""))</f>
        <v>36992.959999999999</v>
      </c>
    </row>
    <row r="178" spans="1:18" x14ac:dyDescent="0.2">
      <c r="A178" s="31" t="s">
        <v>130</v>
      </c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</row>
    <row r="179" spans="1:18" x14ac:dyDescent="0.2">
      <c r="B179" s="32" t="s">
        <v>42</v>
      </c>
      <c r="C179" s="67"/>
      <c r="D179" s="288"/>
      <c r="E179" s="67"/>
      <c r="F179" s="67"/>
      <c r="G179" s="67"/>
      <c r="H179" s="67"/>
      <c r="I179" s="67"/>
      <c r="J179" s="67"/>
      <c r="K179" s="67"/>
      <c r="L179" s="67"/>
      <c r="M179" s="67">
        <f>+M177+32*(M13+M16+M44+M45)</f>
        <v>42094.400000000001</v>
      </c>
      <c r="N179" s="67">
        <f>+N177+N16+32*(N13+N44+N45)</f>
        <v>36248</v>
      </c>
      <c r="O179" s="67"/>
      <c r="P179" s="67"/>
      <c r="Q179" s="67"/>
      <c r="R179" s="67">
        <f t="array" ref="R179">AVERAGE(IF(C179:Q179&lt;&gt;0,C179:Q179,""))</f>
        <v>39171.199999999997</v>
      </c>
    </row>
    <row r="180" spans="1:18" x14ac:dyDescent="0.2">
      <c r="A180" s="16"/>
      <c r="B180" s="32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1:18" x14ac:dyDescent="0.2">
      <c r="A181" s="45" t="s">
        <v>220</v>
      </c>
    </row>
    <row r="182" spans="1:18" x14ac:dyDescent="0.2">
      <c r="A182" s="45" t="s">
        <v>222</v>
      </c>
    </row>
    <row r="183" spans="1:18" x14ac:dyDescent="0.2">
      <c r="A183" s="45" t="s">
        <v>231</v>
      </c>
    </row>
    <row r="184" spans="1:18" x14ac:dyDescent="0.2">
      <c r="A184" s="287"/>
    </row>
  </sheetData>
  <mergeCells count="1">
    <mergeCell ref="A1:R1"/>
  </mergeCells>
  <printOptions horizontalCentered="1"/>
  <pageMargins left="0" right="0" top="0.5" bottom="0.5" header="0.25" footer="0.25"/>
  <pageSetup paperSize="5" scale="75" fitToHeight="0" orientation="landscape" r:id="rId1"/>
  <headerFooter alignWithMargins="0"/>
  <rowBreaks count="3" manualBreakCount="3">
    <brk id="45" max="17" man="1"/>
    <brk id="96" max="17" man="1"/>
    <brk id="146" max="17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25"/>
  <sheetViews>
    <sheetView showZeros="0" topLeftCell="A3" zoomScaleNormal="100" zoomScaleSheetLayoutView="100" workbookViewId="0">
      <pane xSplit="2" ySplit="1" topLeftCell="C80" activePane="bottomRight" state="frozen"/>
      <selection activeCell="J142" sqref="J142"/>
      <selection pane="topRight" activeCell="J142" sqref="J142"/>
      <selection pane="bottomLeft" activeCell="J142" sqref="J142"/>
      <selection pane="bottomRight" activeCell="E121" sqref="E121"/>
    </sheetView>
  </sheetViews>
  <sheetFormatPr defaultColWidth="9.140625" defaultRowHeight="12.75" x14ac:dyDescent="0.2"/>
  <cols>
    <col min="1" max="1" width="12.7109375" style="33" customWidth="1"/>
    <col min="2" max="2" width="27" style="33" customWidth="1"/>
    <col min="3" max="3" width="10.7109375" style="33" bestFit="1" customWidth="1"/>
    <col min="4" max="4" width="10.7109375" style="33" customWidth="1"/>
    <col min="5" max="7" width="10.7109375" style="33" bestFit="1" customWidth="1"/>
    <col min="8" max="9" width="10.7109375" style="33" customWidth="1"/>
    <col min="10" max="10" width="11.42578125" style="33" bestFit="1" customWidth="1"/>
    <col min="11" max="16" width="10.7109375" style="33" bestFit="1" customWidth="1"/>
    <col min="17" max="17" width="10.7109375" style="33" customWidth="1"/>
    <col min="18" max="18" width="10.7109375" style="33" bestFit="1" customWidth="1"/>
    <col min="19" max="19" width="10.5703125" style="33" hidden="1" customWidth="1"/>
    <col min="20" max="16384" width="9.140625" style="33"/>
  </cols>
  <sheetData>
    <row r="1" spans="1:19" ht="26.25" x14ac:dyDescent="0.4">
      <c r="A1" s="64" t="s">
        <v>262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21" customHeight="1" x14ac:dyDescent="0.4">
      <c r="A2" s="64" t="s">
        <v>135</v>
      </c>
      <c r="B2" s="65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30" t="s">
        <v>98</v>
      </c>
    </row>
    <row r="3" spans="1:19" ht="37.15" customHeight="1" x14ac:dyDescent="0.2">
      <c r="C3" s="261" t="s">
        <v>0</v>
      </c>
      <c r="D3" s="261" t="s">
        <v>261</v>
      </c>
      <c r="E3" s="261" t="s">
        <v>1</v>
      </c>
      <c r="F3" s="261" t="s">
        <v>2</v>
      </c>
      <c r="G3" s="261" t="s">
        <v>223</v>
      </c>
      <c r="H3" s="261" t="s">
        <v>229</v>
      </c>
      <c r="I3" s="261" t="s">
        <v>230</v>
      </c>
      <c r="J3" s="261" t="s">
        <v>3</v>
      </c>
      <c r="K3" s="261" t="s">
        <v>4</v>
      </c>
      <c r="L3" s="261" t="s">
        <v>5</v>
      </c>
      <c r="M3" s="261" t="s">
        <v>6</v>
      </c>
      <c r="N3" s="261" t="s">
        <v>7</v>
      </c>
      <c r="O3" s="261" t="s">
        <v>8</v>
      </c>
      <c r="P3" s="261" t="s">
        <v>9</v>
      </c>
      <c r="Q3" s="261" t="s">
        <v>260</v>
      </c>
      <c r="R3" s="261" t="s">
        <v>97</v>
      </c>
      <c r="S3" s="30" t="s">
        <v>10</v>
      </c>
    </row>
    <row r="4" spans="1:19" x14ac:dyDescent="0.2">
      <c r="A4" s="31" t="s">
        <v>11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</row>
    <row r="5" spans="1:19" x14ac:dyDescent="0.2">
      <c r="A5" s="31"/>
      <c r="B5" s="32" t="s">
        <v>12</v>
      </c>
      <c r="C5" s="67">
        <f>'Survey Template'!C144</f>
        <v>19.059999999999999</v>
      </c>
      <c r="D5" s="67">
        <f>'Survey Template'!D144</f>
        <v>0</v>
      </c>
      <c r="E5" s="67">
        <f>'Survey Template'!E144</f>
        <v>12.86</v>
      </c>
      <c r="F5" s="67">
        <f>'Survey Template'!F144</f>
        <v>10.5</v>
      </c>
      <c r="G5" s="67">
        <f>'Survey Template'!G144</f>
        <v>12.08</v>
      </c>
      <c r="H5" s="67">
        <f>'Survey Template'!H144</f>
        <v>25.63</v>
      </c>
      <c r="I5" s="67">
        <f>'Survey Template'!I144</f>
        <v>20.190000000000001</v>
      </c>
      <c r="J5" s="67">
        <f>'Survey Template'!J144</f>
        <v>12.32</v>
      </c>
      <c r="K5" s="67">
        <f>'Survey Template'!K144</f>
        <v>13.57</v>
      </c>
      <c r="L5" s="67">
        <f>'Survey Template'!L144</f>
        <v>11.67</v>
      </c>
      <c r="M5" s="67">
        <f>'Survey Template'!M144</f>
        <v>14.85</v>
      </c>
      <c r="N5" s="67">
        <f>'Survey Template'!N144</f>
        <v>14.47</v>
      </c>
      <c r="O5" s="67">
        <f>'Survey Template'!O144</f>
        <v>11.5</v>
      </c>
      <c r="P5" s="67">
        <f>'Survey Template'!P144</f>
        <v>14.94</v>
      </c>
      <c r="Q5" s="67">
        <f>'Survey Template'!Q144</f>
        <v>17.62</v>
      </c>
      <c r="R5" s="67">
        <f t="array" ref="R5">AVERAGE(IF(C5:Q5&lt;&gt;0,C5:Q5,""))</f>
        <v>15.089999999999998</v>
      </c>
      <c r="S5" s="68"/>
    </row>
    <row r="6" spans="1:19" x14ac:dyDescent="0.2">
      <c r="A6" s="31"/>
      <c r="B6" s="32" t="s">
        <v>13</v>
      </c>
      <c r="C6" s="67">
        <f>'Survey Template'!C147</f>
        <v>1.9</v>
      </c>
      <c r="D6" s="67">
        <f>'Survey Template'!D147</f>
        <v>0</v>
      </c>
      <c r="E6" s="67">
        <f>'Survey Template'!E147</f>
        <v>7.9</v>
      </c>
      <c r="F6" s="67">
        <f>'Survey Template'!F147</f>
        <v>13.969999999999999</v>
      </c>
      <c r="G6" s="67">
        <f>'Survey Template'!G147</f>
        <v>14.46</v>
      </c>
      <c r="H6" s="67">
        <f>'Survey Template'!H147</f>
        <v>2.4500000000000002</v>
      </c>
      <c r="I6" s="67">
        <f>'Survey Template'!I147</f>
        <v>4.2300000000000004</v>
      </c>
      <c r="J6" s="67">
        <f>'Survey Template'!J147</f>
        <v>17.27</v>
      </c>
      <c r="K6" s="67">
        <f>'Survey Template'!K147</f>
        <v>20.93</v>
      </c>
      <c r="L6" s="67">
        <f>'Survey Template'!L147</f>
        <v>14.32</v>
      </c>
      <c r="M6" s="67">
        <f>'Survey Template'!M147</f>
        <v>14.1</v>
      </c>
      <c r="N6" s="67">
        <f>'Survey Template'!N147</f>
        <v>17.12</v>
      </c>
      <c r="O6" s="67">
        <f>'Survey Template'!O147</f>
        <v>13.54</v>
      </c>
      <c r="P6" s="67">
        <f>'Survey Template'!P147</f>
        <v>8.7100000000000009</v>
      </c>
      <c r="Q6" s="67">
        <f>'Survey Template'!Q147</f>
        <v>14.12</v>
      </c>
      <c r="R6" s="67">
        <f t="array" ref="R6">AVERAGE(IF(C6:Q6&lt;&gt;0,C6:Q6,""))</f>
        <v>11.787142857142857</v>
      </c>
      <c r="S6" s="68"/>
    </row>
    <row r="7" spans="1:19" x14ac:dyDescent="0.2">
      <c r="A7" s="31"/>
      <c r="B7" s="32" t="s">
        <v>87</v>
      </c>
      <c r="C7" s="67">
        <f>'Survey Template'!C148</f>
        <v>0</v>
      </c>
      <c r="D7" s="67">
        <f>'Survey Template'!D148</f>
        <v>0</v>
      </c>
      <c r="E7" s="67">
        <f>'Survey Template'!E148</f>
        <v>0</v>
      </c>
      <c r="F7" s="67">
        <f>'Survey Template'!F148</f>
        <v>0</v>
      </c>
      <c r="G7" s="67">
        <f>'Survey Template'!G148</f>
        <v>0</v>
      </c>
      <c r="H7" s="67"/>
      <c r="I7" s="67"/>
      <c r="J7" s="67">
        <f>'Survey Template'!J148</f>
        <v>0</v>
      </c>
      <c r="K7" s="67">
        <f>'Survey Template'!K148</f>
        <v>0</v>
      </c>
      <c r="L7" s="67">
        <f>'Survey Template'!L148</f>
        <v>0</v>
      </c>
      <c r="M7" s="67">
        <f>'Survey Template'!M148</f>
        <v>2</v>
      </c>
      <c r="N7" s="67">
        <f>'Survey Template'!N148</f>
        <v>2</v>
      </c>
      <c r="O7" s="67">
        <f>'Survey Template'!O148</f>
        <v>4</v>
      </c>
      <c r="P7" s="67">
        <f>'Survey Template'!P148</f>
        <v>0</v>
      </c>
      <c r="Q7" s="67">
        <f>'Survey Template'!Q148</f>
        <v>0</v>
      </c>
      <c r="R7" s="67">
        <f t="array" ref="R7">AVERAGE(IF(C7:Q7&lt;&gt;0,C7:Q7,""))</f>
        <v>2.6666666666666665</v>
      </c>
    </row>
    <row r="8" spans="1:19" x14ac:dyDescent="0.2">
      <c r="A8" s="31"/>
      <c r="B8" s="32" t="s">
        <v>14</v>
      </c>
      <c r="C8" s="67">
        <f>'Survey Template'!C152</f>
        <v>15.81</v>
      </c>
      <c r="D8" s="67">
        <f>'Survey Template'!D152</f>
        <v>0</v>
      </c>
      <c r="E8" s="67">
        <f>'Survey Template'!E152</f>
        <v>13.97</v>
      </c>
      <c r="F8" s="67">
        <f>'Survey Template'!F152</f>
        <v>6.91</v>
      </c>
      <c r="G8" s="67">
        <f>'Survey Template'!G152</f>
        <v>9.94</v>
      </c>
      <c r="H8" s="67">
        <f>'Survey Template'!H152</f>
        <v>4.9000000000000004</v>
      </c>
      <c r="I8" s="67">
        <f>'Survey Template'!I152</f>
        <v>4.03</v>
      </c>
      <c r="J8" s="67">
        <f>'Survey Template'!J152</f>
        <v>9.42</v>
      </c>
      <c r="K8" s="67">
        <f>'Survey Template'!K152</f>
        <v>7.52</v>
      </c>
      <c r="L8" s="67">
        <f>'Survey Template'!L152</f>
        <v>10.84</v>
      </c>
      <c r="M8" s="67">
        <f>'Survey Template'!M152</f>
        <v>0</v>
      </c>
      <c r="N8" s="67">
        <f>'Survey Template'!N152</f>
        <v>10.25</v>
      </c>
      <c r="O8" s="67">
        <f>'Survey Template'!O152</f>
        <v>9.24</v>
      </c>
      <c r="P8" s="67">
        <f>'Survey Template'!P152</f>
        <v>5.61</v>
      </c>
      <c r="Q8" s="67">
        <f>'Survey Template'!Q152</f>
        <v>9.58</v>
      </c>
      <c r="R8" s="67">
        <f t="array" ref="R8">AVERAGE(IF(C8:Q8&lt;&gt;0,C8:Q8,""))</f>
        <v>9.0784615384615375</v>
      </c>
    </row>
    <row r="9" spans="1:19" x14ac:dyDescent="0.2">
      <c r="B9" s="42" t="s">
        <v>106</v>
      </c>
      <c r="C9" s="69">
        <f>'Survey Template'!C155</f>
        <v>9.44</v>
      </c>
      <c r="D9" s="69">
        <f>'Survey Template'!D155</f>
        <v>0</v>
      </c>
      <c r="E9" s="69">
        <f>'Survey Template'!E155</f>
        <v>8.9</v>
      </c>
      <c r="F9" s="69">
        <f>'Survey Template'!F155</f>
        <v>0</v>
      </c>
      <c r="G9" s="69">
        <f>'Survey Template'!G155</f>
        <v>3</v>
      </c>
      <c r="H9" s="69">
        <f>'Survey Template'!H155</f>
        <v>2.25</v>
      </c>
      <c r="I9" s="69">
        <f>'Survey Template'!I155</f>
        <v>0</v>
      </c>
      <c r="J9" s="69">
        <f>'Survey Template'!J155</f>
        <v>0</v>
      </c>
      <c r="K9" s="69">
        <f>'Survey Template'!K155</f>
        <v>8</v>
      </c>
      <c r="L9" s="69">
        <f>'Survey Template'!L155</f>
        <v>9.1</v>
      </c>
      <c r="M9" s="69">
        <f>'Survey Template'!M155</f>
        <v>0</v>
      </c>
      <c r="N9" s="69">
        <f>'Survey Template'!N155</f>
        <v>4.08</v>
      </c>
      <c r="O9" s="69">
        <f>'Survey Template'!O155</f>
        <v>8.6999999999999993</v>
      </c>
      <c r="P9" s="69">
        <f>'Survey Template'!P155</f>
        <v>0</v>
      </c>
      <c r="Q9" s="69">
        <f>'Survey Template'!Q155</f>
        <v>3</v>
      </c>
      <c r="R9" s="67">
        <f t="array" ref="R9">AVERAGE(IF(C9:Q9&lt;&gt;0,C9:Q9,""))</f>
        <v>6.2744444444444447</v>
      </c>
    </row>
    <row r="10" spans="1:19" x14ac:dyDescent="0.2">
      <c r="B10" s="42" t="s">
        <v>183</v>
      </c>
      <c r="C10" s="69">
        <f>'Survey Template'!C159</f>
        <v>0</v>
      </c>
      <c r="D10" s="69">
        <f>'Survey Template'!D159</f>
        <v>0</v>
      </c>
      <c r="E10" s="69">
        <f>'Survey Template'!E159</f>
        <v>0</v>
      </c>
      <c r="F10" s="69">
        <f>'Survey Template'!F159</f>
        <v>0</v>
      </c>
      <c r="G10" s="69">
        <f>'Survey Template'!G159</f>
        <v>1</v>
      </c>
      <c r="H10" s="69">
        <f>'Survey Template'!H159</f>
        <v>1</v>
      </c>
      <c r="I10" s="69">
        <f>'Survey Template'!I159</f>
        <v>0</v>
      </c>
      <c r="J10" s="69">
        <f>'Survey Template'!J159</f>
        <v>0</v>
      </c>
      <c r="K10" s="69">
        <f>'Survey Template'!K159</f>
        <v>0.75</v>
      </c>
      <c r="L10" s="69">
        <f>'Survey Template'!L159</f>
        <v>0</v>
      </c>
      <c r="M10" s="69">
        <f>'Survey Template'!M159</f>
        <v>0</v>
      </c>
      <c r="N10" s="69">
        <f>'Survey Template'!N159</f>
        <v>0</v>
      </c>
      <c r="O10" s="69">
        <f>'Survey Template'!O159</f>
        <v>0</v>
      </c>
      <c r="P10" s="69">
        <f>'Survey Template'!P159</f>
        <v>1</v>
      </c>
      <c r="Q10" s="69">
        <f>'Survey Template'!Q159</f>
        <v>0</v>
      </c>
      <c r="R10" s="67">
        <f t="array" ref="R10">AVERAGE(IF(C10:Q10&lt;&gt;0,C10:Q10,""))</f>
        <v>0.9375</v>
      </c>
    </row>
    <row r="11" spans="1:19" ht="66" customHeight="1" thickBot="1" x14ac:dyDescent="0.25">
      <c r="A11" s="31"/>
      <c r="B11" s="51" t="s">
        <v>184</v>
      </c>
      <c r="C11" s="70">
        <f>'Survey Template'!C204</f>
        <v>0</v>
      </c>
      <c r="D11" s="70">
        <f>'Survey Template'!D204</f>
        <v>0</v>
      </c>
      <c r="E11" s="70">
        <f>'Survey Template'!E206</f>
        <v>2</v>
      </c>
      <c r="F11" s="70">
        <f>'Survey Template'!F204</f>
        <v>0</v>
      </c>
      <c r="G11" s="70">
        <f>'Survey Template'!G206</f>
        <v>1.5</v>
      </c>
      <c r="H11" s="70">
        <f>'Survey Template'!H204</f>
        <v>0</v>
      </c>
      <c r="I11" s="70">
        <f>'Survey Template'!I204</f>
        <v>0</v>
      </c>
      <c r="J11" s="70">
        <f>'Survey Template'!J204</f>
        <v>0</v>
      </c>
      <c r="K11" s="70">
        <f>'Survey Template'!K204</f>
        <v>0</v>
      </c>
      <c r="L11" s="70">
        <f>'Survey Template'!L204</f>
        <v>0</v>
      </c>
      <c r="M11" s="70">
        <f>'Survey Template'!M204</f>
        <v>0</v>
      </c>
      <c r="N11" s="70">
        <f>'Survey Template'!N204+'Survey Template'!N160</f>
        <v>5.25</v>
      </c>
      <c r="O11" s="70">
        <f>'Survey Template'!O204</f>
        <v>0</v>
      </c>
      <c r="P11" s="70"/>
      <c r="Q11" s="70"/>
      <c r="R11" s="67">
        <f t="array" ref="R11">AVERAGE(IF(C11:Q11&lt;&gt;0,C11:Q11,""))</f>
        <v>2.9166666666666665</v>
      </c>
    </row>
    <row r="12" spans="1:19" x14ac:dyDescent="0.2">
      <c r="B12" s="49" t="s">
        <v>16</v>
      </c>
      <c r="C12" s="67">
        <f>SUM(C5:C11)</f>
        <v>46.209999999999994</v>
      </c>
      <c r="D12" s="67">
        <f>SUM(D5:D11)</f>
        <v>0</v>
      </c>
      <c r="E12" s="67">
        <f>SUM(E5:E11)</f>
        <v>45.629999999999995</v>
      </c>
      <c r="F12" s="67">
        <f t="shared" ref="F12:O12" si="0">SUM(F5:F11)</f>
        <v>31.38</v>
      </c>
      <c r="G12" s="67">
        <f>SUM(G5:G11)</f>
        <v>41.98</v>
      </c>
      <c r="H12" s="67">
        <f t="shared" ref="H12:I12" si="1">SUM(H5:H11)</f>
        <v>36.229999999999997</v>
      </c>
      <c r="I12" s="67">
        <f t="shared" si="1"/>
        <v>28.450000000000003</v>
      </c>
      <c r="J12" s="67">
        <f>SUM(J5:J11)</f>
        <v>39.01</v>
      </c>
      <c r="K12" s="67">
        <f>SUM(K5:K11)</f>
        <v>50.769999999999996</v>
      </c>
      <c r="L12" s="67">
        <f t="shared" si="0"/>
        <v>45.93</v>
      </c>
      <c r="M12" s="67">
        <f t="shared" si="0"/>
        <v>30.95</v>
      </c>
      <c r="N12" s="67">
        <f>SUM(N5:N11)</f>
        <v>53.17</v>
      </c>
      <c r="O12" s="67">
        <f t="shared" si="0"/>
        <v>46.980000000000004</v>
      </c>
      <c r="P12" s="67">
        <f>SUM(P5:P11)</f>
        <v>30.259999999999998</v>
      </c>
      <c r="Q12" s="67">
        <f>SUM(Q5:Q11)</f>
        <v>44.32</v>
      </c>
      <c r="R12" s="67">
        <f t="array" ref="R12">AVERAGE(IF(C12:Q12&lt;&gt;0,C12:Q12,""))</f>
        <v>40.805000000000007</v>
      </c>
    </row>
    <row r="13" spans="1:19" x14ac:dyDescent="0.2">
      <c r="B13" s="49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</row>
    <row r="14" spans="1:19" x14ac:dyDescent="0.2">
      <c r="B14" s="42" t="s">
        <v>122</v>
      </c>
      <c r="C14" s="69">
        <f>'Survey Template'!C167</f>
        <v>5.25</v>
      </c>
      <c r="D14" s="69">
        <f>'Survey Template'!D167</f>
        <v>5.25</v>
      </c>
      <c r="E14" s="69">
        <f>'Survey Template'!E167</f>
        <v>5.25</v>
      </c>
      <c r="F14" s="69">
        <f>'Survey Template'!F167</f>
        <v>5.16</v>
      </c>
      <c r="G14" s="69">
        <f>'Survey Template'!G167</f>
        <v>5.25</v>
      </c>
      <c r="H14" s="69">
        <f>'Survey Template'!H167</f>
        <v>5.25</v>
      </c>
      <c r="I14" s="69">
        <f>'Survey Template'!I167</f>
        <v>5.25</v>
      </c>
      <c r="J14" s="69">
        <f>'Survey Template'!J167</f>
        <v>5.16</v>
      </c>
      <c r="K14" s="69">
        <f>'Survey Template'!K167</f>
        <v>5.25</v>
      </c>
      <c r="L14" s="69">
        <f>'Survey Template'!L167</f>
        <v>5.16</v>
      </c>
      <c r="M14" s="69">
        <f>'Survey Template'!M167</f>
        <v>5.25</v>
      </c>
      <c r="N14" s="69">
        <f>'Survey Template'!N167</f>
        <v>5.25</v>
      </c>
      <c r="O14" s="69">
        <f>'Survey Template'!O167</f>
        <v>5.25</v>
      </c>
      <c r="P14" s="69">
        <f>'Survey Template'!P167</f>
        <v>5.25</v>
      </c>
      <c r="Q14" s="69">
        <f>'Survey Template'!Q167</f>
        <v>5.25</v>
      </c>
      <c r="R14" s="67">
        <f t="array" ref="R14">AVERAGE(IF(C14:Q14&lt;&gt;0,C14:Q14,""))</f>
        <v>5.2319999999999993</v>
      </c>
    </row>
    <row r="15" spans="1:19" x14ac:dyDescent="0.2">
      <c r="B15" s="42" t="s">
        <v>136</v>
      </c>
      <c r="C15" s="69">
        <f>'Survey Template'!C168</f>
        <v>6.56</v>
      </c>
      <c r="D15" s="69">
        <f>'Survey Template'!D168</f>
        <v>0</v>
      </c>
      <c r="E15" s="69">
        <f>'Survey Template'!E168</f>
        <v>5.25</v>
      </c>
      <c r="F15" s="69">
        <f>'Survey Template'!F168</f>
        <v>16.7</v>
      </c>
      <c r="G15" s="69">
        <f>'Survey Template'!G168</f>
        <v>17.39</v>
      </c>
      <c r="H15" s="69">
        <f>'Survey Template'!H168</f>
        <v>17.39</v>
      </c>
      <c r="I15" s="69">
        <f>'Survey Template'!I168</f>
        <v>17.39</v>
      </c>
      <c r="J15" s="69">
        <f>'Survey Template'!J168</f>
        <v>5.16</v>
      </c>
      <c r="K15" s="69">
        <f>'Survey Template'!K168</f>
        <v>9.9700000000000006</v>
      </c>
      <c r="L15" s="69">
        <f>'Survey Template'!L168</f>
        <v>14.4</v>
      </c>
      <c r="M15" s="69">
        <f>'Survey Template'!M168</f>
        <v>18.989999999999998</v>
      </c>
      <c r="N15" s="69">
        <f>'Survey Template'!N168</f>
        <v>5.25</v>
      </c>
      <c r="O15" s="69">
        <f>'Survey Template'!O168</f>
        <v>14.52</v>
      </c>
      <c r="P15" s="69">
        <f>'Survey Template'!P168</f>
        <v>19.899999999999999</v>
      </c>
      <c r="Q15" s="69">
        <f>'Survey Template'!Q168</f>
        <v>19.25</v>
      </c>
      <c r="R15" s="67">
        <f t="array" ref="R15">AVERAGE(IF(C15:Q15&lt;&gt;0,C15:Q15,""))</f>
        <v>13.437142857142859</v>
      </c>
    </row>
    <row r="16" spans="1:19" x14ac:dyDescent="0.2">
      <c r="B16" s="42" t="s">
        <v>137</v>
      </c>
      <c r="C16" s="69">
        <f>'Survey Template'!C169</f>
        <v>6.56</v>
      </c>
      <c r="D16" s="69">
        <f>'Survey Template'!D169</f>
        <v>0</v>
      </c>
      <c r="E16" s="69">
        <f>'Survey Template'!E169</f>
        <v>5.25</v>
      </c>
      <c r="F16" s="69">
        <f>'Survey Template'!F169</f>
        <v>16.7</v>
      </c>
      <c r="G16" s="69">
        <f>'Survey Template'!G169</f>
        <v>17.39</v>
      </c>
      <c r="H16" s="69">
        <f>'Survey Template'!H169</f>
        <v>17.39</v>
      </c>
      <c r="I16" s="69">
        <f>'Survey Template'!I169</f>
        <v>17.39</v>
      </c>
      <c r="J16" s="69">
        <f>'Survey Template'!J169</f>
        <v>5.16</v>
      </c>
      <c r="K16" s="69">
        <f>'Survey Template'!K169</f>
        <v>9.9700000000000006</v>
      </c>
      <c r="L16" s="69">
        <f>'Survey Template'!L169</f>
        <v>14.4</v>
      </c>
      <c r="M16" s="69">
        <f>'Survey Template'!M169</f>
        <v>18.989999999999998</v>
      </c>
      <c r="N16" s="69">
        <f>'Survey Template'!N169</f>
        <v>5.25</v>
      </c>
      <c r="O16" s="69">
        <f>'Survey Template'!O169</f>
        <v>14.52</v>
      </c>
      <c r="P16" s="69">
        <f>'Survey Template'!P169</f>
        <v>19.899999999999999</v>
      </c>
      <c r="Q16" s="69">
        <f>'Survey Template'!Q169</f>
        <v>19.25</v>
      </c>
      <c r="R16" s="67">
        <f t="array" ref="R16">AVERAGE(IF(C16:Q16&lt;&gt;0,C16:Q16,""))</f>
        <v>13.437142857142859</v>
      </c>
    </row>
    <row r="17" spans="1:24" x14ac:dyDescent="0.2">
      <c r="B17" s="32" t="s">
        <v>145</v>
      </c>
      <c r="C17" s="67">
        <f>'Survey Template'!C171</f>
        <v>5.25</v>
      </c>
      <c r="D17" s="67">
        <f>'Survey Template'!D171</f>
        <v>0</v>
      </c>
      <c r="E17" s="67">
        <f>'Survey Template'!E171</f>
        <v>5.25</v>
      </c>
      <c r="F17" s="67">
        <f>'Survey Template'!F171</f>
        <v>18.98</v>
      </c>
      <c r="G17" s="67">
        <f>'Survey Template'!G171</f>
        <v>0</v>
      </c>
      <c r="H17" s="67">
        <f>'Survey Template'!H171</f>
        <v>0</v>
      </c>
      <c r="I17" s="67">
        <f>'Survey Template'!I171</f>
        <v>0</v>
      </c>
      <c r="J17" s="67">
        <f>'Survey Template'!J171</f>
        <v>0</v>
      </c>
      <c r="K17" s="67">
        <f>'Survey Template'!K171</f>
        <v>0</v>
      </c>
      <c r="L17" s="67">
        <f>'Survey Template'!L171</f>
        <v>0</v>
      </c>
      <c r="M17" s="67">
        <f>'Survey Template'!M171</f>
        <v>29.67</v>
      </c>
      <c r="N17" s="67">
        <f>'Survey Template'!N171</f>
        <v>0</v>
      </c>
      <c r="O17" s="67">
        <f>'Survey Template'!O171</f>
        <v>0</v>
      </c>
      <c r="P17" s="67">
        <f>'Survey Template'!P171</f>
        <v>0</v>
      </c>
      <c r="Q17" s="67">
        <f>'Survey Template'!Q171</f>
        <v>0</v>
      </c>
      <c r="R17" s="67">
        <f t="array" ref="R17">AVERAGE(IF(C17:Q17&lt;&gt;0,C17:Q17,""))</f>
        <v>14.787500000000001</v>
      </c>
    </row>
    <row r="18" spans="1:24" x14ac:dyDescent="0.2">
      <c r="B18" s="32" t="s">
        <v>146</v>
      </c>
      <c r="C18" s="67">
        <f>'Survey Template'!C173</f>
        <v>0</v>
      </c>
      <c r="D18" s="67"/>
      <c r="E18" s="67">
        <f>'Survey Template'!E173</f>
        <v>0</v>
      </c>
      <c r="F18" s="67">
        <f>'Survey Template'!F173</f>
        <v>0</v>
      </c>
      <c r="G18" s="67">
        <f>'Survey Template'!G173</f>
        <v>0</v>
      </c>
      <c r="H18" s="67">
        <f>'Survey Template'!H173</f>
        <v>0</v>
      </c>
      <c r="I18" s="67"/>
      <c r="J18" s="67">
        <f>'Survey Template'!J173</f>
        <v>0</v>
      </c>
      <c r="K18" s="67">
        <f>'Survey Template'!K173</f>
        <v>0</v>
      </c>
      <c r="L18" s="67">
        <f>'Survey Template'!L173</f>
        <v>0</v>
      </c>
      <c r="M18" s="67">
        <f>'Survey Template'!M173</f>
        <v>33.25</v>
      </c>
      <c r="N18" s="67">
        <f>'Survey Template'!N173</f>
        <v>168</v>
      </c>
      <c r="O18" s="67">
        <f>'Survey Template'!O173</f>
        <v>0</v>
      </c>
      <c r="P18" s="67">
        <f>'Survey Template'!P173</f>
        <v>0</v>
      </c>
      <c r="Q18" s="67">
        <f>'Survey Template'!Q173</f>
        <v>0</v>
      </c>
      <c r="R18" s="67">
        <f t="array" ref="R18">AVERAGE(IF(C18:Q18&lt;&gt;0,C18:Q18,""))</f>
        <v>100.625</v>
      </c>
    </row>
    <row r="19" spans="1:24" x14ac:dyDescent="0.2">
      <c r="B19" s="42" t="s">
        <v>149</v>
      </c>
      <c r="C19" s="69">
        <f>'Survey Template'!C172</f>
        <v>0</v>
      </c>
      <c r="D19" s="69"/>
      <c r="E19" s="69">
        <f>'Survey Template'!E172</f>
        <v>0</v>
      </c>
      <c r="F19" s="69">
        <f>'Survey Template'!F172</f>
        <v>0</v>
      </c>
      <c r="G19" s="69">
        <f>'Survey Template'!G172</f>
        <v>0</v>
      </c>
      <c r="H19" s="69">
        <f>'Survey Template'!H172</f>
        <v>0</v>
      </c>
      <c r="I19" s="69">
        <f>'Survey Template'!I172</f>
        <v>0</v>
      </c>
      <c r="J19" s="69">
        <f>'Survey Template'!J172</f>
        <v>0</v>
      </c>
      <c r="K19" s="69">
        <f>'Survey Template'!K172</f>
        <v>0</v>
      </c>
      <c r="L19" s="69">
        <f>'Survey Template'!L172</f>
        <v>14.4</v>
      </c>
      <c r="M19" s="69">
        <f>'Survey Template'!M172</f>
        <v>28.98</v>
      </c>
      <c r="N19" s="69">
        <f>'Survey Template'!N172</f>
        <v>0</v>
      </c>
      <c r="O19" s="69">
        <f>'Survey Template'!O172</f>
        <v>0</v>
      </c>
      <c r="P19" s="69">
        <f>'Survey Template'!P172</f>
        <v>0</v>
      </c>
      <c r="Q19" s="69">
        <f>'Survey Template'!Q172</f>
        <v>0</v>
      </c>
      <c r="R19" s="67">
        <f t="array" ref="R19">AVERAGE(IF(C19:Q19&lt;&gt;0,C19:Q19,""))</f>
        <v>21.69</v>
      </c>
    </row>
    <row r="20" spans="1:24" s="285" customFormat="1" x14ac:dyDescent="0.2">
      <c r="B20" s="284" t="s">
        <v>268</v>
      </c>
      <c r="C20" s="289"/>
      <c r="D20" s="289"/>
      <c r="E20" s="289">
        <f>'Survey Template'!E175</f>
        <v>189</v>
      </c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8"/>
    </row>
    <row r="21" spans="1:24" x14ac:dyDescent="0.2">
      <c r="B21" s="32"/>
      <c r="C21" s="67"/>
      <c r="D21" s="67"/>
      <c r="E21" s="67"/>
      <c r="F21" s="67"/>
      <c r="G21" s="69"/>
      <c r="H21" s="69"/>
      <c r="I21" s="69"/>
      <c r="J21" s="67"/>
      <c r="K21" s="67"/>
      <c r="L21" s="67"/>
      <c r="M21" s="67"/>
      <c r="N21" s="67"/>
      <c r="O21" s="67"/>
      <c r="P21" s="67"/>
      <c r="Q21" s="67"/>
      <c r="R21" s="67"/>
    </row>
    <row r="22" spans="1:24" x14ac:dyDescent="0.2">
      <c r="A22" s="31" t="s">
        <v>17</v>
      </c>
      <c r="B22" s="32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</row>
    <row r="23" spans="1:24" x14ac:dyDescent="0.2">
      <c r="B23" s="32" t="s">
        <v>12</v>
      </c>
      <c r="C23" s="67">
        <f>'Survey Template'!C145</f>
        <v>0</v>
      </c>
      <c r="D23" s="67"/>
      <c r="E23" s="67">
        <f>'Survey Template'!E145</f>
        <v>0</v>
      </c>
      <c r="F23" s="67">
        <f>'Survey Template'!F145</f>
        <v>0</v>
      </c>
      <c r="G23" s="67">
        <f>'Survey Template'!G145</f>
        <v>7</v>
      </c>
      <c r="H23" s="67">
        <f>'Survey Template'!H145</f>
        <v>0</v>
      </c>
      <c r="I23" s="67">
        <f>'Survey Template'!I145</f>
        <v>0</v>
      </c>
      <c r="J23" s="67">
        <f>'Survey Template'!J145</f>
        <v>0</v>
      </c>
      <c r="K23" s="67">
        <f>'Survey Template'!K145</f>
        <v>0</v>
      </c>
      <c r="L23" s="67">
        <f>'Survey Template'!L145</f>
        <v>0</v>
      </c>
      <c r="M23" s="67">
        <f>'Survey Template'!M145</f>
        <v>0</v>
      </c>
      <c r="N23" s="67">
        <f>'Survey Template'!N145</f>
        <v>0</v>
      </c>
      <c r="O23" s="67">
        <f>'Survey Template'!O145</f>
        <v>0</v>
      </c>
      <c r="P23" s="67">
        <f>'Survey Template'!P145</f>
        <v>0</v>
      </c>
      <c r="Q23" s="67">
        <f>'Survey Template'!Q145</f>
        <v>0</v>
      </c>
      <c r="R23" s="67">
        <f t="array" ref="R23">AVERAGE(IF(C23:Q23&lt;&gt;0,C23:Q23,""))</f>
        <v>7</v>
      </c>
    </row>
    <row r="24" spans="1:24" x14ac:dyDescent="0.2">
      <c r="B24" s="32" t="s">
        <v>13</v>
      </c>
      <c r="C24" s="67">
        <f>'Survey Template'!C150</f>
        <v>0</v>
      </c>
      <c r="D24" s="67"/>
      <c r="E24" s="67">
        <f>'Survey Template'!E150</f>
        <v>0</v>
      </c>
      <c r="F24" s="67">
        <f>'Survey Template'!F150</f>
        <v>0</v>
      </c>
      <c r="G24" s="67">
        <f>'Survey Template'!G150</f>
        <v>10</v>
      </c>
      <c r="H24" s="67">
        <f>'Survey Template'!H150</f>
        <v>5</v>
      </c>
      <c r="I24" s="67">
        <f>'Survey Template'!I150</f>
        <v>5</v>
      </c>
      <c r="J24" s="67">
        <f>'Survey Template'!J150</f>
        <v>0</v>
      </c>
      <c r="K24" s="67">
        <f>'Survey Template'!K150</f>
        <v>0</v>
      </c>
      <c r="L24" s="67">
        <f>'Survey Template'!L150</f>
        <v>0</v>
      </c>
      <c r="M24" s="67">
        <f>'Survey Template'!M150</f>
        <v>10</v>
      </c>
      <c r="N24" s="67">
        <f>'Survey Template'!N150</f>
        <v>0</v>
      </c>
      <c r="O24" s="67">
        <f>'Survey Template'!O150</f>
        <v>0</v>
      </c>
      <c r="P24" s="67">
        <f>'Survey Template'!P150</f>
        <v>0</v>
      </c>
      <c r="Q24" s="67">
        <f>'Survey Template'!Q150</f>
        <v>0</v>
      </c>
      <c r="R24" s="67">
        <f t="array" ref="R24">AVERAGE(IF(C24:Q24&lt;&gt;0,C24:Q24,""))</f>
        <v>7.5</v>
      </c>
    </row>
    <row r="25" spans="1:24" x14ac:dyDescent="0.2">
      <c r="B25" s="32" t="s">
        <v>14</v>
      </c>
      <c r="C25" s="67">
        <f>'Survey Template'!C153</f>
        <v>0</v>
      </c>
      <c r="D25" s="67"/>
      <c r="E25" s="67">
        <f>'Survey Template'!E153</f>
        <v>0</v>
      </c>
      <c r="F25" s="67">
        <f>'Survey Template'!F153</f>
        <v>0</v>
      </c>
      <c r="G25" s="67">
        <f>'Survey Template'!G153</f>
        <v>0</v>
      </c>
      <c r="H25" s="67">
        <f>'Survey Template'!H153</f>
        <v>0</v>
      </c>
      <c r="I25" s="67">
        <f>'Survey Template'!I153</f>
        <v>0</v>
      </c>
      <c r="J25" s="67">
        <f>'Survey Template'!J153</f>
        <v>0</v>
      </c>
      <c r="K25" s="67">
        <f>'Survey Template'!K153</f>
        <v>0</v>
      </c>
      <c r="L25" s="67">
        <f>'Survey Template'!L153</f>
        <v>0</v>
      </c>
      <c r="M25" s="67">
        <f>'Survey Template'!M153</f>
        <v>93.69</v>
      </c>
      <c r="N25" s="67">
        <f>'Survey Template'!N153</f>
        <v>0</v>
      </c>
      <c r="O25" s="67">
        <f>'Survey Template'!O153</f>
        <v>0</v>
      </c>
      <c r="P25" s="67">
        <f>'Survey Template'!P153</f>
        <v>0</v>
      </c>
      <c r="Q25" s="67">
        <f>'Survey Template'!Q153</f>
        <v>0</v>
      </c>
      <c r="R25" s="67">
        <f t="array" ref="R25">AVERAGE(IF(C25:Q25&lt;&gt;0,C25:Q25,""))</f>
        <v>93.69</v>
      </c>
    </row>
    <row r="26" spans="1:24" x14ac:dyDescent="0.2">
      <c r="B26" s="42" t="s">
        <v>15</v>
      </c>
      <c r="C26" s="69">
        <f>'Survey Template'!C156</f>
        <v>0</v>
      </c>
      <c r="D26" s="69"/>
      <c r="E26" s="69">
        <f>'Survey Template'!E156</f>
        <v>0</v>
      </c>
      <c r="F26" s="69">
        <f>'Survey Template'!F156</f>
        <v>65</v>
      </c>
      <c r="G26" s="69">
        <f>'Survey Template'!G156</f>
        <v>0</v>
      </c>
      <c r="H26" s="69">
        <f>'Survey Template'!H156</f>
        <v>0</v>
      </c>
      <c r="I26" s="69">
        <f>'Survey Template'!I156</f>
        <v>0</v>
      </c>
      <c r="J26" s="69">
        <f>'Survey Template'!J156</f>
        <v>76.900000000000006</v>
      </c>
      <c r="K26" s="69">
        <f>'Survey Template'!K156</f>
        <v>0</v>
      </c>
      <c r="L26" s="69">
        <f>'Survey Template'!L156</f>
        <v>0</v>
      </c>
      <c r="M26" s="67">
        <f>'Survey Template'!M156</f>
        <v>89</v>
      </c>
      <c r="N26" s="69">
        <f>'Survey Template'!N156</f>
        <v>0</v>
      </c>
      <c r="O26" s="69">
        <f>'Survey Template'!O156</f>
        <v>0</v>
      </c>
      <c r="P26" s="69">
        <f>'Survey Template'!P156</f>
        <v>0</v>
      </c>
      <c r="Q26" s="69">
        <f>'Survey Template'!Q156</f>
        <v>0</v>
      </c>
      <c r="R26" s="67">
        <f t="array" ref="R26">AVERAGE(IF(C26:Q26&lt;&gt;0,C26:Q26,""))</f>
        <v>76.966666666666669</v>
      </c>
    </row>
    <row r="27" spans="1:24" ht="13.5" thickBot="1" x14ac:dyDescent="0.25">
      <c r="A27" s="31"/>
      <c r="B27" s="32" t="s">
        <v>151</v>
      </c>
      <c r="C27" s="70">
        <f>'Survey Template'!C203</f>
        <v>0</v>
      </c>
      <c r="D27" s="70"/>
      <c r="E27" s="70">
        <f>'Survey Template'!E205</f>
        <v>20</v>
      </c>
      <c r="F27" s="70">
        <f>'Survey Template'!F203</f>
        <v>0</v>
      </c>
      <c r="G27" s="70">
        <f>'Survey Template'!G205</f>
        <v>20</v>
      </c>
      <c r="H27" s="70">
        <f>'Survey Template'!H203</f>
        <v>0</v>
      </c>
      <c r="I27" s="70">
        <f>'Survey Template'!I203</f>
        <v>0</v>
      </c>
      <c r="J27" s="70">
        <f>'Survey Template'!J203</f>
        <v>0</v>
      </c>
      <c r="K27" s="70">
        <f>'Survey Template'!K203</f>
        <v>0</v>
      </c>
      <c r="L27" s="70">
        <f>'Survey Template'!L203</f>
        <v>0</v>
      </c>
      <c r="M27" s="70">
        <f>'Survey Template'!M203</f>
        <v>0</v>
      </c>
      <c r="N27" s="70">
        <f>'Survey Template'!N203</f>
        <v>0</v>
      </c>
      <c r="O27" s="70">
        <f>'Survey Template'!O203</f>
        <v>0</v>
      </c>
      <c r="P27" s="70">
        <f>'Survey Template'!P203</f>
        <v>0</v>
      </c>
      <c r="Q27" s="70">
        <f>'Survey Template'!Q203</f>
        <v>0</v>
      </c>
      <c r="R27" s="67"/>
    </row>
    <row r="28" spans="1:24" x14ac:dyDescent="0.2">
      <c r="B28" s="30" t="s">
        <v>16</v>
      </c>
      <c r="C28" s="67">
        <f>SUM(C23:C27)</f>
        <v>0</v>
      </c>
      <c r="D28" s="67"/>
      <c r="E28" s="67">
        <f>SUM(E23:E27)</f>
        <v>20</v>
      </c>
      <c r="F28" s="67">
        <f>SUM(F23:F27)</f>
        <v>65</v>
      </c>
      <c r="G28" s="67">
        <f>SUM(G23:G27)</f>
        <v>37</v>
      </c>
      <c r="H28" s="67">
        <f t="shared" ref="H28:I28" si="2">SUM(H23:H27)</f>
        <v>5</v>
      </c>
      <c r="I28" s="67">
        <f t="shared" si="2"/>
        <v>5</v>
      </c>
      <c r="J28" s="67">
        <f>SUM(J23:J27)</f>
        <v>76.900000000000006</v>
      </c>
      <c r="K28" s="67">
        <f t="shared" ref="K28:P28" si="3">SUM(K23:K27)</f>
        <v>0</v>
      </c>
      <c r="L28" s="67">
        <f t="shared" si="3"/>
        <v>0</v>
      </c>
      <c r="M28" s="67">
        <f>SUM(M23:M27)</f>
        <v>192.69</v>
      </c>
      <c r="N28" s="67">
        <f t="shared" si="3"/>
        <v>0</v>
      </c>
      <c r="O28" s="67">
        <f t="shared" si="3"/>
        <v>0</v>
      </c>
      <c r="P28" s="67">
        <f t="shared" si="3"/>
        <v>0</v>
      </c>
      <c r="Q28" s="67"/>
      <c r="R28" s="67">
        <f t="array" ref="R28">AVERAGE(IF(C28:Q28&lt;&gt;0,C28:Q28,""))</f>
        <v>57.370000000000005</v>
      </c>
    </row>
    <row r="29" spans="1:24" x14ac:dyDescent="0.2">
      <c r="B29" s="42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7"/>
    </row>
    <row r="30" spans="1:24" x14ac:dyDescent="0.2">
      <c r="A30" s="31" t="s">
        <v>138</v>
      </c>
      <c r="B30" s="30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U30" s="31"/>
      <c r="V30" s="30"/>
    </row>
    <row r="31" spans="1:24" x14ac:dyDescent="0.2">
      <c r="B31" s="32" t="s">
        <v>147</v>
      </c>
      <c r="C31" s="69">
        <f>'Survey Template'!C189</f>
        <v>2005.9</v>
      </c>
      <c r="D31" s="69"/>
      <c r="E31" s="69">
        <f>'Survey Template'!E189</f>
        <v>1570.68</v>
      </c>
      <c r="F31" s="69">
        <f>'Survey Template'!F187</f>
        <v>0</v>
      </c>
      <c r="G31" s="69">
        <f>'Survey Template'!G189</f>
        <v>1633.68</v>
      </c>
      <c r="H31" s="69">
        <f>'Survey Template'!H187+'Survey Template'!H175</f>
        <v>0</v>
      </c>
      <c r="I31" s="69">
        <f>'Survey Template'!I187+'Survey Template'!I175</f>
        <v>0</v>
      </c>
      <c r="J31" s="69">
        <f>'Survey Template'!J189</f>
        <v>1746.24</v>
      </c>
      <c r="K31" s="69">
        <f>'Survey Template'!K187</f>
        <v>0</v>
      </c>
      <c r="L31" s="69">
        <f>'Survey Template'!L189</f>
        <v>2043.6</v>
      </c>
      <c r="M31" s="69">
        <f>'Survey Template'!M187</f>
        <v>0</v>
      </c>
      <c r="N31" s="69">
        <f>'Survey Template'!N187</f>
        <v>0</v>
      </c>
      <c r="O31" s="69">
        <f>'Survey Template'!O187</f>
        <v>0</v>
      </c>
      <c r="P31" s="69">
        <f>'Survey Template'!P187</f>
        <v>0</v>
      </c>
      <c r="Q31" s="69"/>
      <c r="R31" s="67"/>
      <c r="U31" s="55"/>
      <c r="X31" s="71"/>
    </row>
    <row r="32" spans="1:24" x14ac:dyDescent="0.2">
      <c r="A32" s="31"/>
      <c r="B32" s="32" t="s">
        <v>148</v>
      </c>
      <c r="C32" s="69">
        <f>'Survey Template'!C190</f>
        <v>2005.9</v>
      </c>
      <c r="D32" s="69"/>
      <c r="E32" s="69">
        <f>'Survey Template'!E190</f>
        <v>1570.68</v>
      </c>
      <c r="F32" s="69">
        <f>'Survey Template'!F188</f>
        <v>0</v>
      </c>
      <c r="G32" s="69">
        <f>'Survey Template'!G190</f>
        <v>1633.68</v>
      </c>
      <c r="H32" s="69">
        <f>'Survey Template'!H188+'Survey Template'!H175</f>
        <v>0</v>
      </c>
      <c r="I32" s="69">
        <f>'Survey Template'!I188+'Survey Template'!I175</f>
        <v>0</v>
      </c>
      <c r="J32" s="69">
        <f>'Survey Template'!J190</f>
        <v>1746.24</v>
      </c>
      <c r="K32" s="69">
        <f>'Survey Template'!K188</f>
        <v>0</v>
      </c>
      <c r="L32" s="69">
        <f>'Survey Template'!L190</f>
        <v>2043.6</v>
      </c>
      <c r="M32" s="69">
        <f>'Survey Template'!M188</f>
        <v>0</v>
      </c>
      <c r="N32" s="69">
        <f>'Survey Template'!N188</f>
        <v>0</v>
      </c>
      <c r="O32" s="69">
        <f>'Survey Template'!O188</f>
        <v>0</v>
      </c>
      <c r="P32" s="69">
        <f>'Survey Template'!P188</f>
        <v>0</v>
      </c>
      <c r="Q32" s="69"/>
      <c r="R32" s="67"/>
      <c r="U32" s="55"/>
      <c r="X32" s="71"/>
    </row>
    <row r="33" spans="1:24" x14ac:dyDescent="0.2">
      <c r="A33" s="72"/>
      <c r="B33" s="52" t="s">
        <v>189</v>
      </c>
      <c r="C33" s="69">
        <f>'Survey Template'!C175*0</f>
        <v>0</v>
      </c>
      <c r="D33" s="69"/>
      <c r="E33" s="69"/>
      <c r="F33" s="69">
        <f>'Survey Template'!F175</f>
        <v>0</v>
      </c>
      <c r="G33" s="69">
        <f>'Survey Template'!G175</f>
        <v>1458.73</v>
      </c>
      <c r="H33" s="69">
        <f>'Survey Template'!H175*0</f>
        <v>0</v>
      </c>
      <c r="I33" s="69">
        <f>'Survey Template'!I175*0</f>
        <v>0</v>
      </c>
      <c r="J33" s="69">
        <f>'Survey Template'!J175*0</f>
        <v>0</v>
      </c>
      <c r="K33" s="69">
        <f>'Survey Template'!K175</f>
        <v>0</v>
      </c>
      <c r="L33" s="69">
        <f>'Survey Template'!L175</f>
        <v>0</v>
      </c>
      <c r="M33" s="69">
        <f>'Survey Template'!M175</f>
        <v>1636.84</v>
      </c>
      <c r="N33" s="69">
        <f>'Survey Template'!N175</f>
        <v>0</v>
      </c>
      <c r="O33" s="69">
        <f>'Survey Template'!O175</f>
        <v>0</v>
      </c>
      <c r="P33" s="69">
        <f>'Survey Template'!P175</f>
        <v>0</v>
      </c>
      <c r="Q33" s="69"/>
      <c r="R33" s="67"/>
      <c r="U33" s="56"/>
      <c r="X33" s="71"/>
    </row>
    <row r="34" spans="1:24" x14ac:dyDescent="0.2">
      <c r="A34" s="72"/>
      <c r="B34" s="52" t="s">
        <v>186</v>
      </c>
      <c r="C34" s="69">
        <f>'Survey Template'!C176*0</f>
        <v>0</v>
      </c>
      <c r="D34" s="69"/>
      <c r="E34" s="69"/>
      <c r="F34" s="69"/>
      <c r="G34" s="69">
        <f>'Survey Template'!G176</f>
        <v>830.5</v>
      </c>
      <c r="H34" s="69">
        <f>'Survey Template'!H176*0</f>
        <v>0</v>
      </c>
      <c r="I34" s="69">
        <f>'Survey Template'!I176*0</f>
        <v>0</v>
      </c>
      <c r="J34" s="69"/>
      <c r="K34" s="69"/>
      <c r="L34" s="69"/>
      <c r="M34" s="69"/>
      <c r="N34" s="69"/>
      <c r="O34" s="69"/>
      <c r="P34" s="69"/>
      <c r="Q34" s="69"/>
      <c r="R34" s="67"/>
    </row>
    <row r="35" spans="1:24" x14ac:dyDescent="0.2">
      <c r="A35" s="72"/>
      <c r="B35" s="52" t="s">
        <v>185</v>
      </c>
      <c r="C35" s="69"/>
      <c r="D35" s="69"/>
      <c r="E35" s="69"/>
      <c r="F35" s="69"/>
      <c r="G35" s="69">
        <f>'Survey Template'!G174</f>
        <v>886.09</v>
      </c>
      <c r="H35" s="69">
        <f>'Survey Template'!H174*0</f>
        <v>0</v>
      </c>
      <c r="I35" s="69">
        <f>'Survey Template'!I174*0</f>
        <v>0</v>
      </c>
      <c r="J35" s="69"/>
      <c r="K35" s="69"/>
      <c r="L35" s="69"/>
      <c r="M35" s="69"/>
      <c r="N35" s="69"/>
      <c r="O35" s="69"/>
      <c r="P35" s="69"/>
      <c r="Q35" s="69"/>
      <c r="R35" s="67"/>
    </row>
    <row r="36" spans="1:24" x14ac:dyDescent="0.2">
      <c r="A36" s="31" t="s">
        <v>141</v>
      </c>
      <c r="B36" s="30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</row>
    <row r="37" spans="1:24" x14ac:dyDescent="0.2">
      <c r="B37" s="30" t="s">
        <v>16</v>
      </c>
      <c r="C37" s="73">
        <f>'Survey Template'!C192</f>
        <v>1821.06</v>
      </c>
      <c r="D37" s="73">
        <f>'Survey Template'!D190</f>
        <v>0</v>
      </c>
      <c r="E37" s="73"/>
      <c r="F37" s="73">
        <f>'Survey Template'!F190</f>
        <v>0</v>
      </c>
      <c r="G37" s="73">
        <f>'Survey Template'!G192</f>
        <v>1633.68</v>
      </c>
      <c r="H37" s="73">
        <f>'Survey Template'!H190+'Survey Template'!H176</f>
        <v>0</v>
      </c>
      <c r="I37" s="73">
        <f>'Survey Template'!I190+'Survey Template'!I176</f>
        <v>0</v>
      </c>
      <c r="J37" s="73">
        <f>'Survey Template'!J190</f>
        <v>1746.24</v>
      </c>
      <c r="K37" s="73">
        <f>'Survey Template'!K190</f>
        <v>0</v>
      </c>
      <c r="L37" s="73">
        <f>'Survey Template'!L190</f>
        <v>2043.6</v>
      </c>
      <c r="M37" s="73">
        <f>'Survey Template'!M190</f>
        <v>1445.38</v>
      </c>
      <c r="N37" s="73">
        <f>'Survey Template'!N190</f>
        <v>0</v>
      </c>
      <c r="O37" s="73">
        <f>'Survey Template'!O190</f>
        <v>0</v>
      </c>
      <c r="P37" s="73">
        <f>'Survey Template'!P190</f>
        <v>0</v>
      </c>
      <c r="Q37" s="73"/>
      <c r="R37" s="67">
        <f t="array" ref="R37">AVERAGE(IF(C37:Q37&lt;&gt;0,C37:Q37,""))</f>
        <v>1737.9919999999997</v>
      </c>
    </row>
    <row r="38" spans="1:24" x14ac:dyDescent="0.2">
      <c r="B38" s="3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7"/>
    </row>
    <row r="39" spans="1:24" s="74" customFormat="1" x14ac:dyDescent="0.2">
      <c r="A39" s="41" t="s">
        <v>101</v>
      </c>
      <c r="C39" s="75"/>
      <c r="D39" s="75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67"/>
    </row>
    <row r="40" spans="1:24" s="74" customFormat="1" x14ac:dyDescent="0.2">
      <c r="B40" s="30" t="s">
        <v>139</v>
      </c>
      <c r="C40" s="73">
        <f>'Survey Template'!C195</f>
        <v>1959.68</v>
      </c>
      <c r="D40" s="73">
        <f>'Survey Template'!D193</f>
        <v>0</v>
      </c>
      <c r="E40" s="69"/>
      <c r="F40" s="69"/>
      <c r="G40" s="73">
        <f>'Survey Template'!G195</f>
        <v>1633.68</v>
      </c>
      <c r="H40" s="73">
        <f>'Survey Template'!H193+'Survey Template'!H174</f>
        <v>0</v>
      </c>
      <c r="I40" s="73">
        <f>'Survey Template'!I193+'Survey Template'!I174</f>
        <v>0</v>
      </c>
      <c r="J40" s="73"/>
      <c r="K40" s="73"/>
      <c r="L40" s="73"/>
      <c r="M40" s="73"/>
      <c r="N40" s="73"/>
      <c r="O40" s="73"/>
      <c r="P40" s="73"/>
      <c r="Q40" s="73"/>
      <c r="R40" s="67">
        <f t="array" ref="R40">AVERAGE(IF(C40:Q40&lt;&gt;0,C40:Q40,""))</f>
        <v>1796.68</v>
      </c>
    </row>
    <row r="41" spans="1:24" s="74" customFormat="1" x14ac:dyDescent="0.2">
      <c r="B41" s="30" t="s">
        <v>140</v>
      </c>
      <c r="C41" s="73">
        <f>'Survey Template'!C196</f>
        <v>1959.68</v>
      </c>
      <c r="D41" s="73">
        <f>'Survey Template'!D194</f>
        <v>0</v>
      </c>
      <c r="E41" s="69"/>
      <c r="F41" s="69"/>
      <c r="G41" s="73">
        <f>'Survey Template'!G196</f>
        <v>1633.68</v>
      </c>
      <c r="H41" s="73">
        <f>'Survey Template'!H194+'Survey Template'!H174</f>
        <v>0</v>
      </c>
      <c r="I41" s="73">
        <f>'Survey Template'!I194+'Survey Template'!I174</f>
        <v>0</v>
      </c>
      <c r="J41" s="73"/>
      <c r="K41" s="73"/>
      <c r="L41" s="73"/>
      <c r="M41" s="73"/>
      <c r="N41" s="73"/>
      <c r="O41" s="73"/>
      <c r="P41" s="73"/>
      <c r="Q41" s="73"/>
      <c r="R41" s="67">
        <f t="array" ref="R41">AVERAGE(IF(C41:Q41&lt;&gt;0,C41:Q41,""))</f>
        <v>1796.68</v>
      </c>
    </row>
    <row r="42" spans="1:24" s="74" customFormat="1" x14ac:dyDescent="0.2">
      <c r="A42" s="41" t="s">
        <v>142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67"/>
    </row>
    <row r="43" spans="1:24" s="74" customFormat="1" x14ac:dyDescent="0.2">
      <c r="B43" s="30" t="s">
        <v>16</v>
      </c>
      <c r="C43" s="73">
        <f>'Survey Template'!C198</f>
        <v>1266.54</v>
      </c>
      <c r="D43" s="73">
        <f>'Survey Template'!D198</f>
        <v>0</v>
      </c>
      <c r="E43" s="69"/>
      <c r="F43" s="69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67">
        <f t="array" ref="R43">AVERAGE(IF(C43:Q43&lt;&gt;0,C43:Q43,""))</f>
        <v>1266.54</v>
      </c>
    </row>
    <row r="44" spans="1:24" x14ac:dyDescent="0.2">
      <c r="B44" s="32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</row>
    <row r="45" spans="1:24" x14ac:dyDescent="0.2">
      <c r="A45" s="31" t="s">
        <v>228</v>
      </c>
      <c r="B45" s="32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</row>
    <row r="46" spans="1:24" x14ac:dyDescent="0.2">
      <c r="B46" s="32" t="s">
        <v>18</v>
      </c>
      <c r="C46" s="67">
        <f>'Survey Template'!C56</f>
        <v>6.76</v>
      </c>
      <c r="D46" s="67">
        <f>'Survey Template'!D56</f>
        <v>6.76</v>
      </c>
      <c r="E46" s="67">
        <f>'Survey Template'!E56</f>
        <v>4.76</v>
      </c>
      <c r="F46" s="67">
        <f>'Survey Template'!F56</f>
        <v>6.76</v>
      </c>
      <c r="G46" s="67">
        <f>'Survey Template'!G56</f>
        <v>6.76</v>
      </c>
      <c r="H46" s="67">
        <f>'Survey Template'!H56</f>
        <v>6.76</v>
      </c>
      <c r="I46" s="67">
        <f>'Survey Template'!I56</f>
        <v>6.76</v>
      </c>
      <c r="J46" s="67">
        <f>'Survey Template'!J56</f>
        <v>6.76</v>
      </c>
      <c r="K46" s="67">
        <f>'Survey Template'!K56</f>
        <v>6.76</v>
      </c>
      <c r="L46" s="67">
        <f>'Survey Template'!L56</f>
        <v>6.76</v>
      </c>
      <c r="M46" s="67">
        <f>'Survey Template'!M56</f>
        <v>6.76</v>
      </c>
      <c r="N46" s="67">
        <f>'Survey Template'!N56</f>
        <v>6.76</v>
      </c>
      <c r="O46" s="67">
        <f>'Survey Template'!O56</f>
        <v>6.76</v>
      </c>
      <c r="P46" s="67">
        <f>'Survey Template'!P56</f>
        <v>6.14</v>
      </c>
      <c r="Q46" s="67">
        <f>'Survey Template'!Q56</f>
        <v>4.76</v>
      </c>
      <c r="R46" s="67">
        <f t="array" ref="R46">AVERAGE(IF(C46:Q46&lt;&gt;0,C46:Q46,""))</f>
        <v>6.4520000000000008</v>
      </c>
    </row>
    <row r="47" spans="1:24" ht="15.75" x14ac:dyDescent="0.25">
      <c r="A47" s="34" t="s">
        <v>19</v>
      </c>
      <c r="B47" s="34"/>
      <c r="C47" s="76"/>
      <c r="D47" s="76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</row>
    <row r="48" spans="1:24" x14ac:dyDescent="0.2">
      <c r="A48" s="31" t="s">
        <v>20</v>
      </c>
      <c r="R48" s="67"/>
    </row>
    <row r="49" spans="1:19" x14ac:dyDescent="0.2">
      <c r="B49" s="32" t="s">
        <v>26</v>
      </c>
      <c r="C49" s="67">
        <f>'Survey Template'!C12</f>
        <v>105.07</v>
      </c>
      <c r="D49" s="67">
        <f>'Survey Template'!D12</f>
        <v>78.8</v>
      </c>
      <c r="E49" s="67">
        <f>'Survey Template'!E12</f>
        <v>105.07</v>
      </c>
      <c r="F49" s="67">
        <f>'Survey Template'!F12</f>
        <v>105.07</v>
      </c>
      <c r="G49" s="67">
        <f>'Survey Template'!G12</f>
        <v>105.07</v>
      </c>
      <c r="H49" s="67">
        <f>'Survey Template'!H12</f>
        <v>105.07</v>
      </c>
      <c r="I49" s="67">
        <f>'Survey Template'!I12</f>
        <v>105.07</v>
      </c>
      <c r="J49" s="67">
        <f>'Survey Template'!J12</f>
        <v>105.07</v>
      </c>
      <c r="K49" s="67">
        <f>'Survey Template'!K12</f>
        <v>105.07</v>
      </c>
      <c r="L49" s="67">
        <f>'Survey Template'!L12</f>
        <v>105.07</v>
      </c>
      <c r="M49" s="67">
        <f>'Survey Template'!M12</f>
        <v>105.07</v>
      </c>
      <c r="N49" s="67">
        <f>'Survey Template'!N12</f>
        <v>105.07</v>
      </c>
      <c r="O49" s="67">
        <f>'Survey Template'!O12</f>
        <v>105.07</v>
      </c>
      <c r="P49" s="67">
        <f>'Survey Template'!P12</f>
        <v>105.07</v>
      </c>
      <c r="Q49" s="67">
        <f>'Survey Template'!Q12</f>
        <v>105.07</v>
      </c>
      <c r="R49" s="67">
        <f t="array" ref="R49">AVERAGE(IF(C49:Q49&lt;&gt;0,C49:Q49,""))</f>
        <v>103.31866666666663</v>
      </c>
      <c r="S49" s="68">
        <f>SUMPRODUCT(C49:P49,$C$220:$P$220)/SUM($C$220:$P$220)</f>
        <v>105.07</v>
      </c>
    </row>
    <row r="50" spans="1:19" x14ac:dyDescent="0.2">
      <c r="B50" s="42" t="s">
        <v>107</v>
      </c>
      <c r="C50" s="69">
        <f>'Survey Template'!C14</f>
        <v>44.17</v>
      </c>
      <c r="D50" s="69">
        <f>'Survey Template'!D14</f>
        <v>33.119999999999997</v>
      </c>
      <c r="E50" s="69">
        <f>'Survey Template'!E14</f>
        <v>49.59</v>
      </c>
      <c r="F50" s="69">
        <f>'Survey Template'!F14</f>
        <v>36.380000000000003</v>
      </c>
      <c r="G50" s="69">
        <f>'Survey Template'!G14</f>
        <v>46.88</v>
      </c>
      <c r="H50" s="69">
        <f>'Survey Template'!H14</f>
        <v>35.14</v>
      </c>
      <c r="I50" s="69">
        <f>'Survey Template'!I14</f>
        <v>35.14</v>
      </c>
      <c r="J50" s="69">
        <f>'Survey Template'!J14</f>
        <v>40.130000000000003</v>
      </c>
      <c r="K50" s="69">
        <f>'Survey Template'!K14</f>
        <v>38.880000000000003</v>
      </c>
      <c r="L50" s="69">
        <f>'Survey Template'!L14</f>
        <v>44.2</v>
      </c>
      <c r="M50" s="69">
        <f>'Survey Template'!M14</f>
        <v>52.29</v>
      </c>
      <c r="N50" s="69">
        <f>'Survey Template'!N14</f>
        <v>37.630000000000003</v>
      </c>
      <c r="O50" s="69">
        <f>'Survey Template'!O14</f>
        <v>36.380000000000003</v>
      </c>
      <c r="P50" s="69">
        <f>'Survey Template'!P14</f>
        <v>40.130000000000003</v>
      </c>
      <c r="Q50" s="69">
        <f>'Survey Template'!Q14</f>
        <v>0</v>
      </c>
      <c r="R50" s="67">
        <f t="array" ref="R50">AVERAGE(IF(C50:Q50&lt;&gt;0,C50:Q50,""))</f>
        <v>40.718571428571423</v>
      </c>
    </row>
    <row r="51" spans="1:19" ht="13.5" thickBot="1" x14ac:dyDescent="0.25">
      <c r="B51" s="32" t="s">
        <v>21</v>
      </c>
      <c r="C51" s="70">
        <f>'Survey Template'!C35</f>
        <v>5.25</v>
      </c>
      <c r="D51" s="70">
        <f>'Survey Template'!D35</f>
        <v>5.25</v>
      </c>
      <c r="E51" s="70">
        <f>'Survey Template'!E35</f>
        <v>5.25</v>
      </c>
      <c r="F51" s="70">
        <f>'Survey Template'!F35</f>
        <v>5.16</v>
      </c>
      <c r="G51" s="70">
        <f>'Survey Template'!G35</f>
        <v>5.25</v>
      </c>
      <c r="H51" s="70">
        <f>'Survey Template'!H35</f>
        <v>5.25</v>
      </c>
      <c r="I51" s="70">
        <f>'Survey Template'!I35</f>
        <v>5.25</v>
      </c>
      <c r="J51" s="70">
        <f>'Survey Template'!J35</f>
        <v>5.16</v>
      </c>
      <c r="K51" s="70">
        <f>'Survey Template'!K35</f>
        <v>5.25</v>
      </c>
      <c r="L51" s="70">
        <f>'Survey Template'!L35</f>
        <v>5.16</v>
      </c>
      <c r="M51" s="70">
        <f>'Survey Template'!M35</f>
        <v>5.25</v>
      </c>
      <c r="N51" s="70">
        <f>'Survey Template'!N35</f>
        <v>5.25</v>
      </c>
      <c r="O51" s="70">
        <f>'Survey Template'!O35</f>
        <v>5.25</v>
      </c>
      <c r="P51" s="70">
        <f>'Survey Template'!P35</f>
        <v>5.25</v>
      </c>
      <c r="Q51" s="70">
        <f>'Survey Template'!Q35</f>
        <v>5.25</v>
      </c>
      <c r="R51" s="67">
        <f t="array" ref="R51">AVERAGE(IF(C51:Q51&lt;&gt;0,C51:Q51,""))</f>
        <v>5.2319999999999993</v>
      </c>
      <c r="S51" s="68">
        <f>SUMPRODUCT(C51:P51,$C$220:$P$220)/SUM($C$220:$P$220)</f>
        <v>5.25</v>
      </c>
    </row>
    <row r="52" spans="1:19" x14ac:dyDescent="0.2">
      <c r="B52" s="30" t="s">
        <v>16</v>
      </c>
      <c r="C52" s="67">
        <f t="shared" ref="C52:P52" si="4">SUM(C49:C51)</f>
        <v>154.49</v>
      </c>
      <c r="D52" s="67">
        <f t="shared" ref="D52" si="5">SUM(D49:D51)</f>
        <v>117.16999999999999</v>
      </c>
      <c r="E52" s="67">
        <f t="shared" si="4"/>
        <v>159.91</v>
      </c>
      <c r="F52" s="67">
        <f t="shared" si="4"/>
        <v>146.60999999999999</v>
      </c>
      <c r="G52" s="67">
        <f t="shared" si="4"/>
        <v>157.19999999999999</v>
      </c>
      <c r="H52" s="67">
        <f t="shared" ref="H52:I52" si="6">SUM(H49:H51)</f>
        <v>145.45999999999998</v>
      </c>
      <c r="I52" s="67">
        <f t="shared" si="6"/>
        <v>145.45999999999998</v>
      </c>
      <c r="J52" s="67">
        <f t="shared" si="4"/>
        <v>150.35999999999999</v>
      </c>
      <c r="K52" s="67">
        <f t="shared" si="4"/>
        <v>149.19999999999999</v>
      </c>
      <c r="L52" s="67">
        <f t="shared" si="4"/>
        <v>154.42999999999998</v>
      </c>
      <c r="M52" s="67">
        <f t="shared" si="4"/>
        <v>162.60999999999999</v>
      </c>
      <c r="N52" s="67">
        <f t="shared" si="4"/>
        <v>147.94999999999999</v>
      </c>
      <c r="O52" s="67">
        <f t="shared" si="4"/>
        <v>146.69999999999999</v>
      </c>
      <c r="P52" s="67">
        <f t="shared" si="4"/>
        <v>150.44999999999999</v>
      </c>
      <c r="Q52" s="67">
        <f t="shared" ref="Q52" si="7">SUM(Q49:Q51)</f>
        <v>110.32</v>
      </c>
      <c r="R52" s="67">
        <f t="array" ref="R52">AVERAGE(IF(C52:Q52&lt;&gt;0,C52:Q52,""))</f>
        <v>146.55466666666669</v>
      </c>
      <c r="S52" s="68">
        <f>SUMPRODUCT(C52:P52,$C$220:$P$220)/SUM($C$220:$P$220)</f>
        <v>155.84089530548513</v>
      </c>
    </row>
    <row r="53" spans="1:19" x14ac:dyDescent="0.2"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</row>
    <row r="54" spans="1:19" x14ac:dyDescent="0.2">
      <c r="A54" s="31" t="s">
        <v>22</v>
      </c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1:19" x14ac:dyDescent="0.2">
      <c r="B55" s="32" t="s">
        <v>23</v>
      </c>
      <c r="C55" s="67">
        <f t="shared" ref="C55:Q55" si="8">30*(C12+C14+C46+C52)+2*(C28)</f>
        <v>6381.3</v>
      </c>
      <c r="D55" s="67">
        <f t="shared" si="8"/>
        <v>3875.3999999999992</v>
      </c>
      <c r="E55" s="67">
        <f>30*(E12+E14+E46+E52)+2*(E28)</f>
        <v>6506.4999999999991</v>
      </c>
      <c r="F55" s="67">
        <f t="shared" si="8"/>
        <v>5827.2999999999993</v>
      </c>
      <c r="G55" s="67">
        <f t="shared" si="8"/>
        <v>6409.7</v>
      </c>
      <c r="H55" s="67">
        <f t="shared" si="8"/>
        <v>5821</v>
      </c>
      <c r="I55" s="67">
        <f t="shared" si="8"/>
        <v>5587.5999999999995</v>
      </c>
      <c r="J55" s="67">
        <f t="shared" si="8"/>
        <v>6192.5</v>
      </c>
      <c r="K55" s="67">
        <f t="shared" si="8"/>
        <v>6359.4</v>
      </c>
      <c r="L55" s="67">
        <f t="shared" si="8"/>
        <v>6368.4</v>
      </c>
      <c r="M55" s="67">
        <f t="shared" si="8"/>
        <v>6552.48</v>
      </c>
      <c r="N55" s="67">
        <f t="shared" si="8"/>
        <v>6393.9</v>
      </c>
      <c r="O55" s="67">
        <f t="shared" si="8"/>
        <v>6170.7</v>
      </c>
      <c r="P55" s="67">
        <f t="shared" si="8"/>
        <v>5763</v>
      </c>
      <c r="Q55" s="67">
        <f t="shared" si="8"/>
        <v>4939.4999999999991</v>
      </c>
      <c r="R55" s="67">
        <f t="array" ref="R55">AVERAGE(IF(C55:Q55&lt;&gt;0,C55:Q55,""))</f>
        <v>5943.2453333333333</v>
      </c>
      <c r="S55" s="68">
        <f>SUMPRODUCT(C55:P55,$C$220:$P$220)/SUM($C$220:$P$220)</f>
        <v>6479.2573108829356</v>
      </c>
    </row>
    <row r="56" spans="1:19" x14ac:dyDescent="0.2">
      <c r="B56" s="32" t="s">
        <v>24</v>
      </c>
      <c r="C56" s="67">
        <f>TRUNC(+C55/30,2)</f>
        <v>212.71</v>
      </c>
      <c r="D56" s="67">
        <f>TRUNC(+D55/30,2)</f>
        <v>129.18</v>
      </c>
      <c r="E56" s="67">
        <f t="shared" ref="E56:P56" si="9">TRUNC(+E55/30,2)</f>
        <v>216.88</v>
      </c>
      <c r="F56" s="67">
        <f t="shared" si="9"/>
        <v>194.24</v>
      </c>
      <c r="G56" s="67">
        <f t="shared" si="9"/>
        <v>213.65</v>
      </c>
      <c r="H56" s="67">
        <f t="shared" ref="H56:I56" si="10">TRUNC(+H55/30,2)</f>
        <v>194.03</v>
      </c>
      <c r="I56" s="67">
        <f t="shared" si="10"/>
        <v>186.25</v>
      </c>
      <c r="J56" s="67">
        <f t="shared" si="9"/>
        <v>206.41</v>
      </c>
      <c r="K56" s="67">
        <f t="shared" si="9"/>
        <v>211.98</v>
      </c>
      <c r="L56" s="67">
        <f t="shared" si="9"/>
        <v>212.28</v>
      </c>
      <c r="M56" s="67">
        <f t="shared" si="9"/>
        <v>218.41</v>
      </c>
      <c r="N56" s="67">
        <f t="shared" si="9"/>
        <v>213.13</v>
      </c>
      <c r="O56" s="67">
        <f t="shared" si="9"/>
        <v>205.69</v>
      </c>
      <c r="P56" s="67">
        <f t="shared" si="9"/>
        <v>192.1</v>
      </c>
      <c r="Q56" s="67">
        <f t="shared" ref="Q56" si="11">TRUNC(+Q55/30,2)</f>
        <v>164.65</v>
      </c>
      <c r="R56" s="67">
        <f t="array" ref="R56">AVERAGE(IF(C56:Q56&lt;&gt;0,C56:Q56,""))</f>
        <v>198.10600000000002</v>
      </c>
      <c r="S56" s="68">
        <f>SUMPRODUCT(C56:P56,$C$220:$P$220)/SUM($C$220:$P$220)</f>
        <v>215.97201413458129</v>
      </c>
    </row>
    <row r="57" spans="1:19" ht="11.1" customHeight="1" x14ac:dyDescent="0.2">
      <c r="B57" s="32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8"/>
    </row>
    <row r="58" spans="1:19" x14ac:dyDescent="0.2">
      <c r="A58" s="31" t="s">
        <v>25</v>
      </c>
      <c r="B58" s="32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8"/>
    </row>
    <row r="59" spans="1:19" x14ac:dyDescent="0.2">
      <c r="B59" s="32" t="s">
        <v>77</v>
      </c>
      <c r="C59" s="67">
        <f>'Survey Template'!C77</f>
        <v>812.28</v>
      </c>
      <c r="D59" s="67">
        <f>'Survey Template'!D77</f>
        <v>466.88</v>
      </c>
      <c r="E59" s="67">
        <f>'Survey Template'!E77</f>
        <v>586.54999999999995</v>
      </c>
      <c r="F59" s="67">
        <f>'Survey Template'!F77</f>
        <v>484.14</v>
      </c>
      <c r="G59" s="67">
        <f>'Survey Template'!G77</f>
        <v>451.57</v>
      </c>
      <c r="H59" s="67">
        <f>'Survey Template'!H77</f>
        <v>451.57</v>
      </c>
      <c r="I59" s="67">
        <f>'Survey Template'!I77</f>
        <v>451.57</v>
      </c>
      <c r="J59" s="67">
        <f>'Survey Template'!J77</f>
        <v>598.92999999999995</v>
      </c>
      <c r="K59" s="67">
        <f>'Survey Template'!K77</f>
        <v>514.01</v>
      </c>
      <c r="L59" s="67">
        <f>'Survey Template'!L77</f>
        <v>616.13</v>
      </c>
      <c r="M59" s="67">
        <f>'Survey Template'!M77</f>
        <v>498.69</v>
      </c>
      <c r="N59" s="67">
        <f>'Survey Template'!N77</f>
        <v>562.34</v>
      </c>
      <c r="O59" s="67">
        <f>'Survey Template'!O77</f>
        <v>709.65</v>
      </c>
      <c r="P59" s="67">
        <f>'Survey Template'!P77</f>
        <v>714.3</v>
      </c>
      <c r="Q59" s="67">
        <f>'Survey Template'!Q77</f>
        <v>615.07000000000005</v>
      </c>
      <c r="R59" s="67">
        <f t="array" ref="R59">AVERAGE(IF(C59:Q59&lt;&gt;0,C59:Q59,""))</f>
        <v>568.91200000000003</v>
      </c>
      <c r="S59" s="68"/>
    </row>
    <row r="60" spans="1:19" x14ac:dyDescent="0.2">
      <c r="B60" s="77" t="s">
        <v>119</v>
      </c>
      <c r="C60" s="67">
        <f>'Survey Template'!C78</f>
        <v>44.17</v>
      </c>
      <c r="D60" s="67">
        <f>'Survey Template'!D78</f>
        <v>33.119999999999997</v>
      </c>
      <c r="E60" s="67">
        <f>'Survey Template'!E78</f>
        <v>49.59</v>
      </c>
      <c r="F60" s="67">
        <f>'Survey Template'!F78</f>
        <v>36.380000000000003</v>
      </c>
      <c r="G60" s="67">
        <f>'Survey Template'!G78</f>
        <v>46.88</v>
      </c>
      <c r="H60" s="67">
        <f>'Survey Template'!H78</f>
        <v>35.14</v>
      </c>
      <c r="I60" s="67">
        <f>'Survey Template'!I78</f>
        <v>35.14</v>
      </c>
      <c r="J60" s="67">
        <f>'Survey Template'!J78</f>
        <v>40.130000000000003</v>
      </c>
      <c r="K60" s="67">
        <f>'Survey Template'!K78</f>
        <v>38.880000000000003</v>
      </c>
      <c r="L60" s="67">
        <f>'Survey Template'!L78</f>
        <v>44.2</v>
      </c>
      <c r="M60" s="67">
        <f>'Survey Template'!M78</f>
        <v>52.29</v>
      </c>
      <c r="N60" s="67">
        <f>'Survey Template'!N78</f>
        <v>37.630000000000003</v>
      </c>
      <c r="O60" s="67">
        <f>'Survey Template'!O78</f>
        <v>36.380000000000003</v>
      </c>
      <c r="P60" s="67">
        <f>'Survey Template'!P78</f>
        <v>40.130000000000003</v>
      </c>
      <c r="Q60" s="67">
        <f>'Survey Template'!Q78</f>
        <v>0</v>
      </c>
      <c r="R60" s="67">
        <f t="array" ref="R60">AVERAGE(IF(C60:Q60&lt;&gt;0,C60:Q60,""))</f>
        <v>40.718571428571423</v>
      </c>
      <c r="S60" s="68"/>
    </row>
    <row r="61" spans="1:19" ht="13.5" thickBot="1" x14ac:dyDescent="0.25">
      <c r="B61" s="32" t="s">
        <v>21</v>
      </c>
      <c r="C61" s="70">
        <f>'Survey Template'!C100</f>
        <v>40.61</v>
      </c>
      <c r="D61" s="70">
        <f>'Survey Template'!D100</f>
        <v>40.61</v>
      </c>
      <c r="E61" s="70">
        <f>'Survey Template'!E100</f>
        <v>24.07</v>
      </c>
      <c r="F61" s="70">
        <f>'Survey Template'!F100</f>
        <v>24.11</v>
      </c>
      <c r="G61" s="70">
        <f>'Survey Template'!G100</f>
        <v>22.57</v>
      </c>
      <c r="H61" s="70">
        <f>'Survey Template'!H100</f>
        <v>22.57</v>
      </c>
      <c r="I61" s="70">
        <f>'Survey Template'!I100</f>
        <v>22.57</v>
      </c>
      <c r="J61" s="70">
        <f>'Survey Template'!J100</f>
        <v>29.85</v>
      </c>
      <c r="K61" s="70">
        <f>'Survey Template'!K100</f>
        <v>25.7</v>
      </c>
      <c r="L61" s="70">
        <f>'Survey Template'!L100</f>
        <v>30.71</v>
      </c>
      <c r="M61" s="70">
        <f>'Survey Template'!M100</f>
        <v>24.93</v>
      </c>
      <c r="N61" s="70">
        <f>'Survey Template'!N100</f>
        <v>28.11</v>
      </c>
      <c r="O61" s="70">
        <f>'Survey Template'!O100</f>
        <v>35.46</v>
      </c>
      <c r="P61" s="70">
        <f>'Survey Template'!P100</f>
        <v>35.71</v>
      </c>
      <c r="Q61" s="70">
        <f>'Survey Template'!Q100</f>
        <v>30.75</v>
      </c>
      <c r="R61" s="67">
        <f t="array" ref="R61">AVERAGE(IF(C61:Q61&lt;&gt;0,C61:Q61,""))</f>
        <v>29.221999999999994</v>
      </c>
      <c r="S61" s="68"/>
    </row>
    <row r="62" spans="1:19" x14ac:dyDescent="0.2">
      <c r="B62" s="32" t="s">
        <v>16</v>
      </c>
      <c r="C62" s="67">
        <f>SUM(C59:C61)</f>
        <v>897.06</v>
      </c>
      <c r="D62" s="67">
        <f>SUM(D59:D61)</f>
        <v>540.61</v>
      </c>
      <c r="E62" s="67">
        <f t="shared" ref="E62:O62" si="12">SUM(E59:E61)</f>
        <v>660.21</v>
      </c>
      <c r="F62" s="67">
        <f t="shared" si="12"/>
        <v>544.63</v>
      </c>
      <c r="G62" s="67">
        <f t="shared" si="12"/>
        <v>521.02</v>
      </c>
      <c r="H62" s="67">
        <f t="shared" ref="H62:I62" si="13">SUM(H59:H61)</f>
        <v>509.28</v>
      </c>
      <c r="I62" s="67">
        <f t="shared" si="13"/>
        <v>509.28</v>
      </c>
      <c r="J62" s="67">
        <f t="shared" si="12"/>
        <v>668.91</v>
      </c>
      <c r="K62" s="67">
        <f t="shared" si="12"/>
        <v>578.59</v>
      </c>
      <c r="L62" s="67">
        <f t="shared" si="12"/>
        <v>691.04000000000008</v>
      </c>
      <c r="M62" s="67">
        <f t="shared" si="12"/>
        <v>575.91</v>
      </c>
      <c r="N62" s="67">
        <f t="shared" si="12"/>
        <v>628.08000000000004</v>
      </c>
      <c r="O62" s="67">
        <f t="shared" si="12"/>
        <v>781.49</v>
      </c>
      <c r="P62" s="67">
        <f>SUM(P59:P61)</f>
        <v>790.14</v>
      </c>
      <c r="Q62" s="67">
        <f>SUM(Q59:Q61)</f>
        <v>645.82000000000005</v>
      </c>
      <c r="R62" s="67">
        <f t="array" ref="R62">AVERAGE(IF(C62:Q62&lt;&gt;0,C62:Q62,""))</f>
        <v>636.13800000000003</v>
      </c>
      <c r="S62" s="68"/>
    </row>
    <row r="63" spans="1:19" x14ac:dyDescent="0.2">
      <c r="B63" s="32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8"/>
    </row>
    <row r="64" spans="1:19" x14ac:dyDescent="0.2">
      <c r="A64" s="31" t="s">
        <v>27</v>
      </c>
      <c r="B64" s="32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8"/>
    </row>
    <row r="65" spans="1:20" x14ac:dyDescent="0.2">
      <c r="B65" s="32" t="s">
        <v>23</v>
      </c>
      <c r="C65" s="67">
        <f t="shared" ref="C65:Q65" si="14">30*(C12+C14+C46+C62)+2*(C28)</f>
        <v>28658.399999999998</v>
      </c>
      <c r="D65" s="67">
        <f t="shared" si="14"/>
        <v>16578.599999999999</v>
      </c>
      <c r="E65" s="67">
        <f t="shared" si="14"/>
        <v>21515.5</v>
      </c>
      <c r="F65" s="67">
        <f t="shared" si="14"/>
        <v>17767.899999999998</v>
      </c>
      <c r="G65" s="67">
        <f t="shared" si="14"/>
        <v>17324.3</v>
      </c>
      <c r="H65" s="67">
        <f t="shared" si="14"/>
        <v>16735.599999999999</v>
      </c>
      <c r="I65" s="67">
        <f t="shared" si="14"/>
        <v>16502.2</v>
      </c>
      <c r="J65" s="67">
        <f t="shared" si="14"/>
        <v>21748.999999999996</v>
      </c>
      <c r="K65" s="67">
        <f t="shared" si="14"/>
        <v>19241.099999999999</v>
      </c>
      <c r="L65" s="67">
        <f t="shared" si="14"/>
        <v>22466.700000000004</v>
      </c>
      <c r="M65" s="67">
        <f t="shared" si="14"/>
        <v>18951.48</v>
      </c>
      <c r="N65" s="67">
        <f t="shared" si="14"/>
        <v>20797.8</v>
      </c>
      <c r="O65" s="67">
        <f t="shared" si="14"/>
        <v>25214.400000000001</v>
      </c>
      <c r="P65" s="67">
        <f t="shared" si="14"/>
        <v>24953.699999999997</v>
      </c>
      <c r="Q65" s="67">
        <f t="shared" si="14"/>
        <v>21004.500000000004</v>
      </c>
      <c r="R65" s="67">
        <f t="array" ref="R65">AVERAGE(IF(C65:Q65&lt;&gt;0,C65:Q65,""))</f>
        <v>20630.745333333336</v>
      </c>
      <c r="S65" s="68"/>
    </row>
    <row r="66" spans="1:20" x14ac:dyDescent="0.2">
      <c r="B66" s="32" t="s">
        <v>24</v>
      </c>
      <c r="C66" s="67">
        <f>TRUNC(+C65/30,2)</f>
        <v>955.28</v>
      </c>
      <c r="D66" s="67">
        <f>TRUNC(+D65/30,2)</f>
        <v>552.62</v>
      </c>
      <c r="E66" s="67">
        <f t="shared" ref="E66:P66" si="15">TRUNC(+E65/30,2)</f>
        <v>717.18</v>
      </c>
      <c r="F66" s="67">
        <f t="shared" si="15"/>
        <v>592.26</v>
      </c>
      <c r="G66" s="67">
        <f t="shared" si="15"/>
        <v>577.47</v>
      </c>
      <c r="H66" s="67">
        <f t="shared" ref="H66:I66" si="16">TRUNC(+H65/30,2)</f>
        <v>557.85</v>
      </c>
      <c r="I66" s="67">
        <f t="shared" si="16"/>
        <v>550.07000000000005</v>
      </c>
      <c r="J66" s="67">
        <f t="shared" si="15"/>
        <v>724.96</v>
      </c>
      <c r="K66" s="67">
        <f t="shared" si="15"/>
        <v>641.37</v>
      </c>
      <c r="L66" s="67">
        <f t="shared" si="15"/>
        <v>748.89</v>
      </c>
      <c r="M66" s="67">
        <f t="shared" si="15"/>
        <v>631.71</v>
      </c>
      <c r="N66" s="67">
        <f t="shared" si="15"/>
        <v>693.26</v>
      </c>
      <c r="O66" s="67">
        <f t="shared" si="15"/>
        <v>840.48</v>
      </c>
      <c r="P66" s="67">
        <f t="shared" si="15"/>
        <v>831.79</v>
      </c>
      <c r="Q66" s="67">
        <f t="shared" ref="Q66" si="17">TRUNC(+Q65/30,2)</f>
        <v>700.15</v>
      </c>
      <c r="R66" s="67">
        <f t="array" ref="R66">AVERAGE(IF(C66:Q66&lt;&gt;0,C66:Q66,""))</f>
        <v>687.68933333333348</v>
      </c>
      <c r="S66" s="68"/>
    </row>
    <row r="67" spans="1:20" ht="6" customHeight="1" x14ac:dyDescent="0.2">
      <c r="B67" s="32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</row>
    <row r="68" spans="1:20" ht="15.75" x14ac:dyDescent="0.25">
      <c r="A68" s="34" t="s">
        <v>28</v>
      </c>
      <c r="B68" s="36"/>
      <c r="R68" s="67"/>
    </row>
    <row r="69" spans="1:20" x14ac:dyDescent="0.2">
      <c r="A69" s="31" t="s">
        <v>29</v>
      </c>
      <c r="R69" s="67"/>
    </row>
    <row r="70" spans="1:20" x14ac:dyDescent="0.2">
      <c r="B70" s="32" t="s">
        <v>26</v>
      </c>
      <c r="C70" s="67">
        <f>'Survey Template'!C15</f>
        <v>448.73</v>
      </c>
      <c r="D70" s="67"/>
      <c r="E70" s="67">
        <f>'Survey Template'!E15</f>
        <v>403.51</v>
      </c>
      <c r="F70" s="67">
        <f>'Survey Template'!F15</f>
        <v>334.13</v>
      </c>
      <c r="G70" s="67">
        <f>'Survey Template'!G15</f>
        <v>347.91</v>
      </c>
      <c r="H70" s="67">
        <f>'Survey Template'!H15</f>
        <v>347.91</v>
      </c>
      <c r="I70" s="67">
        <f>'Survey Template'!I15</f>
        <v>347.91</v>
      </c>
      <c r="J70" s="67">
        <f>'Survey Template'!J15</f>
        <v>303.70999999999998</v>
      </c>
      <c r="K70" s="67">
        <f>'Survey Template'!K15</f>
        <v>295.33999999999997</v>
      </c>
      <c r="L70" s="67">
        <f>'Survey Template'!L15</f>
        <v>288.16000000000003</v>
      </c>
      <c r="M70" s="67">
        <f>'Survey Template'!M15</f>
        <v>379.95</v>
      </c>
      <c r="N70" s="67">
        <f>'Survey Template'!N15</f>
        <v>408.1</v>
      </c>
      <c r="O70" s="67">
        <f>'Survey Template'!O15</f>
        <v>290.60000000000002</v>
      </c>
      <c r="P70" s="67">
        <f>'Survey Template'!P15</f>
        <v>398.13</v>
      </c>
      <c r="Q70" s="67">
        <f>'Survey Template'!Q15</f>
        <v>385</v>
      </c>
      <c r="R70" s="67">
        <f t="array" ref="R70">AVERAGE(IF(C70:Q70&lt;&gt;0,C70:Q70,""))</f>
        <v>355.64928571428572</v>
      </c>
      <c r="S70" s="68">
        <f>SUMPRODUCT(C70:O70,$C$220:$O$220)/SUM($C$220:$O$220)</f>
        <v>392.94797388476076</v>
      </c>
    </row>
    <row r="71" spans="1:20" ht="13.5" thickBot="1" x14ac:dyDescent="0.25">
      <c r="B71" s="32" t="s">
        <v>21</v>
      </c>
      <c r="C71" s="70">
        <f>'Survey Template'!C36</f>
        <v>22.43</v>
      </c>
      <c r="D71" s="70"/>
      <c r="E71" s="70">
        <f>'Survey Template'!E36</f>
        <v>20.170000000000002</v>
      </c>
      <c r="F71" s="70">
        <f>'Survey Template'!F36</f>
        <v>16.7</v>
      </c>
      <c r="G71" s="70">
        <f>'Survey Template'!G36</f>
        <v>17.39</v>
      </c>
      <c r="H71" s="70">
        <f>'Survey Template'!H36</f>
        <v>17.39</v>
      </c>
      <c r="I71" s="70">
        <f>'Survey Template'!I36</f>
        <v>17.39</v>
      </c>
      <c r="J71" s="70">
        <f>'Survey Template'!J36</f>
        <v>15.18</v>
      </c>
      <c r="K71" s="70">
        <f>'Survey Template'!K36</f>
        <v>14.76</v>
      </c>
      <c r="L71" s="70">
        <f>'Survey Template'!L36</f>
        <v>14.4</v>
      </c>
      <c r="M71" s="70">
        <f>'Survey Template'!M36</f>
        <v>18.989999999999998</v>
      </c>
      <c r="N71" s="70">
        <f>'Survey Template'!N36</f>
        <v>20.399999999999999</v>
      </c>
      <c r="O71" s="70">
        <f>'Survey Template'!O36</f>
        <v>14.52</v>
      </c>
      <c r="P71" s="70">
        <f>'Survey Template'!P36</f>
        <v>19.899999999999999</v>
      </c>
      <c r="Q71" s="70">
        <f>'Survey Template'!Q36</f>
        <v>19.25</v>
      </c>
      <c r="R71" s="67">
        <f t="array" ref="R71">AVERAGE(IF(C71:Q71&lt;&gt;0,C71:Q71,""))</f>
        <v>17.776428571428575</v>
      </c>
      <c r="S71" s="68">
        <f>SUMPRODUCT(C71:O71,$C$220:$O$220)/SUM($C$220:$O$220)</f>
        <v>19.641053043606131</v>
      </c>
    </row>
    <row r="72" spans="1:20" x14ac:dyDescent="0.2">
      <c r="B72" s="30" t="s">
        <v>16</v>
      </c>
      <c r="C72" s="67">
        <f>SUM(C70:C71)</f>
        <v>471.16</v>
      </c>
      <c r="D72" s="67"/>
      <c r="E72" s="67">
        <f t="shared" ref="E72:N72" si="18">SUM(E70:E71)</f>
        <v>423.68</v>
      </c>
      <c r="F72" s="67">
        <f t="shared" si="18"/>
        <v>350.83</v>
      </c>
      <c r="G72" s="67">
        <f t="shared" si="18"/>
        <v>365.3</v>
      </c>
      <c r="H72" s="67">
        <f t="shared" ref="H72:I72" si="19">SUM(H70:H71)</f>
        <v>365.3</v>
      </c>
      <c r="I72" s="67">
        <f t="shared" si="19"/>
        <v>365.3</v>
      </c>
      <c r="J72" s="67">
        <f t="shared" si="18"/>
        <v>318.89</v>
      </c>
      <c r="K72" s="67">
        <f t="shared" si="18"/>
        <v>310.09999999999997</v>
      </c>
      <c r="L72" s="67">
        <f t="shared" si="18"/>
        <v>302.56</v>
      </c>
      <c r="M72" s="67">
        <f t="shared" si="18"/>
        <v>398.94</v>
      </c>
      <c r="N72" s="67">
        <f t="shared" si="18"/>
        <v>428.5</v>
      </c>
      <c r="O72" s="67">
        <f>SUM(O70:O71)</f>
        <v>305.12</v>
      </c>
      <c r="P72" s="67">
        <f t="shared" ref="P72:Q72" si="20">SUM(P70:P71)</f>
        <v>418.03</v>
      </c>
      <c r="Q72" s="67">
        <f t="shared" si="20"/>
        <v>404.25</v>
      </c>
      <c r="R72" s="67">
        <f t="array" ref="R72">AVERAGE(IF(C72:Q72&lt;&gt;0,C72:Q72,""))</f>
        <v>373.42571428571421</v>
      </c>
      <c r="S72" s="68">
        <f>SUMPRODUCT(C72:O72,$C$220:$O$220)/SUM($C$220:$O$220)</f>
        <v>412.58902692836693</v>
      </c>
    </row>
    <row r="73" spans="1:20" ht="6" customHeight="1" x14ac:dyDescent="0.2"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</row>
    <row r="74" spans="1:20" x14ac:dyDescent="0.2">
      <c r="A74" s="31" t="s">
        <v>30</v>
      </c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</row>
    <row r="75" spans="1:20" x14ac:dyDescent="0.2">
      <c r="B75" s="32" t="s">
        <v>31</v>
      </c>
      <c r="C75" s="67">
        <f>24*(C12+C15+C46+C72)+2*(C28)</f>
        <v>12736.560000000001</v>
      </c>
      <c r="D75" s="67"/>
      <c r="E75" s="67">
        <f t="shared" ref="E75:O75" si="21">24*(E12+E15+E46+E72)+2*(E28)</f>
        <v>11543.68</v>
      </c>
      <c r="F75" s="67">
        <f t="shared" si="21"/>
        <v>9866.0799999999981</v>
      </c>
      <c r="G75" s="67">
        <f>24*(G12+G15+G46+G72)+2*(G28)</f>
        <v>10428.32</v>
      </c>
      <c r="H75" s="67">
        <f t="shared" si="21"/>
        <v>10226.32</v>
      </c>
      <c r="I75" s="67">
        <f t="shared" si="21"/>
        <v>10039.6</v>
      </c>
      <c r="J75" s="67">
        <f t="shared" si="21"/>
        <v>9029.48</v>
      </c>
      <c r="K75" s="67">
        <f t="shared" si="21"/>
        <v>9062.4</v>
      </c>
      <c r="L75" s="67">
        <f t="shared" si="21"/>
        <v>8871.5999999999985</v>
      </c>
      <c r="M75" s="67">
        <f t="shared" si="21"/>
        <v>11320.74</v>
      </c>
      <c r="N75" s="67">
        <f t="shared" si="21"/>
        <v>11848.32</v>
      </c>
      <c r="O75" s="67">
        <f t="shared" si="21"/>
        <v>8961.119999999999</v>
      </c>
      <c r="P75" s="288">
        <f>24*(P12+P15+P46+P72)+2*(P28)</f>
        <v>11383.92</v>
      </c>
      <c r="Q75" s="67">
        <f>24*(Q12+Q15+Q46+Q72)+2*(Q28)</f>
        <v>11341.92</v>
      </c>
      <c r="R75" s="67">
        <f t="array" ref="R75">AVERAGE(IF(C75:Q75&lt;&gt;0,C75:Q75,""))</f>
        <v>10475.718571428572</v>
      </c>
      <c r="S75" s="68">
        <f>SUMPRODUCT(C75:O75,$C$220:$O$220)/SUM($C$220:$O$220)</f>
        <v>11564.344655848032</v>
      </c>
    </row>
    <row r="76" spans="1:20" x14ac:dyDescent="0.2">
      <c r="B76" s="32" t="s">
        <v>24</v>
      </c>
      <c r="C76" s="67">
        <f>+C75/24</f>
        <v>530.69000000000005</v>
      </c>
      <c r="D76" s="67"/>
      <c r="E76" s="67">
        <f>+E75/24</f>
        <v>480.98666666666668</v>
      </c>
      <c r="F76" s="67">
        <f t="shared" ref="F76:O76" si="22">+F75/24</f>
        <v>411.08666666666659</v>
      </c>
      <c r="G76" s="67">
        <f t="shared" si="22"/>
        <v>434.51333333333332</v>
      </c>
      <c r="H76" s="67">
        <f t="shared" ref="H76:I76" si="23">+H75/24</f>
        <v>426.09666666666664</v>
      </c>
      <c r="I76" s="67">
        <f t="shared" si="23"/>
        <v>418.31666666666666</v>
      </c>
      <c r="J76" s="67">
        <f t="shared" si="22"/>
        <v>376.2283333333333</v>
      </c>
      <c r="K76" s="67">
        <f t="shared" si="22"/>
        <v>377.59999999999997</v>
      </c>
      <c r="L76" s="67">
        <f t="shared" si="22"/>
        <v>369.64999999999992</v>
      </c>
      <c r="M76" s="67">
        <f t="shared" si="22"/>
        <v>471.69749999999999</v>
      </c>
      <c r="N76" s="67">
        <f t="shared" si="22"/>
        <v>493.68</v>
      </c>
      <c r="O76" s="67">
        <f t="shared" si="22"/>
        <v>373.37999999999994</v>
      </c>
      <c r="P76" s="288">
        <f t="shared" ref="P76:Q76" si="24">+P75/24</f>
        <v>474.33</v>
      </c>
      <c r="Q76" s="67">
        <f t="shared" si="24"/>
        <v>472.58</v>
      </c>
      <c r="R76" s="67">
        <f t="array" ref="R76">AVERAGE(IF(C76:Q76&lt;&gt;0,C76:Q76,""))</f>
        <v>436.48827380952383</v>
      </c>
      <c r="S76" s="68">
        <f>SUMPRODUCT(C76:O76,$C$220:$O$220)/SUM($C$220:$O$220)</f>
        <v>481.84769399366797</v>
      </c>
    </row>
    <row r="77" spans="1:20" x14ac:dyDescent="0.2">
      <c r="B77" s="35"/>
      <c r="R77" s="67"/>
    </row>
    <row r="78" spans="1:20" x14ac:dyDescent="0.2">
      <c r="A78" s="31" t="s">
        <v>32</v>
      </c>
      <c r="R78" s="67"/>
    </row>
    <row r="79" spans="1:20" x14ac:dyDescent="0.2">
      <c r="B79" s="32" t="s">
        <v>77</v>
      </c>
      <c r="C79" s="67">
        <f>'Survey Template'!C79</f>
        <v>1138.94</v>
      </c>
      <c r="D79" s="67"/>
      <c r="E79" s="67">
        <f>'Survey Template'!E79</f>
        <v>1004.85</v>
      </c>
      <c r="F79" s="67">
        <f>'Survey Template'!F79</f>
        <v>921.15</v>
      </c>
      <c r="G79" s="67">
        <f>'Survey Template'!G79</f>
        <v>772.43</v>
      </c>
      <c r="H79" s="67">
        <f>'Survey Template'!H79</f>
        <v>772.43</v>
      </c>
      <c r="I79" s="67">
        <f>'Survey Template'!I79</f>
        <v>772.43</v>
      </c>
      <c r="J79" s="67">
        <f>'Survey Template'!J79</f>
        <v>927.51</v>
      </c>
      <c r="K79" s="67">
        <f>'Survey Template'!K79</f>
        <v>923.57</v>
      </c>
      <c r="L79" s="67">
        <f>'Survey Template'!L79</f>
        <v>1073.31</v>
      </c>
      <c r="M79" s="67">
        <f>'Survey Template'!M79</f>
        <v>900</v>
      </c>
      <c r="N79" s="67">
        <f>'Survey Template'!N79</f>
        <v>932.61</v>
      </c>
      <c r="O79" s="67">
        <f>'Survey Template'!O79</f>
        <v>1173.73</v>
      </c>
      <c r="P79" s="288">
        <f>'Survey Template'!P79</f>
        <v>1060.17</v>
      </c>
      <c r="Q79" s="67">
        <f>'Survey Template'!Q79</f>
        <v>993</v>
      </c>
      <c r="R79" s="67">
        <f t="array" ref="R79">AVERAGE(IF(C79:Q79&lt;&gt;0,C79:Q79,""))</f>
        <v>954.72357142857152</v>
      </c>
      <c r="T79" s="67"/>
    </row>
    <row r="80" spans="1:20" ht="13.5" thickBot="1" x14ac:dyDescent="0.25">
      <c r="B80" s="32" t="s">
        <v>21</v>
      </c>
      <c r="C80" s="70">
        <f>'Survey Template'!C101</f>
        <v>56.94</v>
      </c>
      <c r="D80" s="70"/>
      <c r="E80" s="70">
        <f>'Survey Template'!E101</f>
        <v>30.06</v>
      </c>
      <c r="F80" s="70">
        <f>'Survey Template'!F101</f>
        <v>46.05</v>
      </c>
      <c r="G80" s="70">
        <f>'Survey Template'!G101</f>
        <v>38.61</v>
      </c>
      <c r="H80" s="70">
        <f>'Survey Template'!H101</f>
        <v>38.61</v>
      </c>
      <c r="I80" s="70">
        <f>'Survey Template'!I101</f>
        <v>38.61</v>
      </c>
      <c r="J80" s="70">
        <f>'Survey Template'!J101</f>
        <v>46.37</v>
      </c>
      <c r="K80" s="70">
        <f>'Survey Template'!K101</f>
        <v>46.17</v>
      </c>
      <c r="L80" s="70">
        <f>'Survey Template'!L101</f>
        <v>53.65</v>
      </c>
      <c r="M80" s="70">
        <f>'Survey Template'!M101</f>
        <v>44.99</v>
      </c>
      <c r="N80" s="70">
        <f>'Survey Template'!N101</f>
        <v>46.63</v>
      </c>
      <c r="O80" s="70">
        <f>'Survey Template'!O101</f>
        <v>58.67</v>
      </c>
      <c r="P80" s="70">
        <f>'Survey Template'!P101</f>
        <v>53</v>
      </c>
      <c r="Q80" s="70">
        <f>'Survey Template'!Q101</f>
        <v>49.65</v>
      </c>
      <c r="R80" s="67">
        <f t="array" ref="R80">AVERAGE(IF(C80:Q80&lt;&gt;0,C80:Q80,""))</f>
        <v>46.286428571428573</v>
      </c>
    </row>
    <row r="81" spans="1:20" x14ac:dyDescent="0.2">
      <c r="B81" s="30" t="s">
        <v>16</v>
      </c>
      <c r="C81" s="67">
        <f>SUM(C79:C80)</f>
        <v>1195.8800000000001</v>
      </c>
      <c r="D81" s="67"/>
      <c r="E81" s="67">
        <f>SUM(E79:E80)</f>
        <v>1034.9100000000001</v>
      </c>
      <c r="F81" s="67">
        <f t="shared" ref="F81:P81" si="25">SUM(F79:F80)</f>
        <v>967.19999999999993</v>
      </c>
      <c r="G81" s="67">
        <f t="shared" si="25"/>
        <v>811.04</v>
      </c>
      <c r="H81" s="67">
        <f t="shared" ref="H81:I81" si="26">SUM(H79:H80)</f>
        <v>811.04</v>
      </c>
      <c r="I81" s="67">
        <f t="shared" si="26"/>
        <v>811.04</v>
      </c>
      <c r="J81" s="67">
        <f t="shared" si="25"/>
        <v>973.88</v>
      </c>
      <c r="K81" s="67">
        <f t="shared" si="25"/>
        <v>969.74</v>
      </c>
      <c r="L81" s="67">
        <f t="shared" si="25"/>
        <v>1126.96</v>
      </c>
      <c r="M81" s="67">
        <f t="shared" si="25"/>
        <v>944.99</v>
      </c>
      <c r="N81" s="67">
        <f t="shared" si="25"/>
        <v>979.24</v>
      </c>
      <c r="O81" s="67">
        <f t="shared" si="25"/>
        <v>1232.4000000000001</v>
      </c>
      <c r="P81" s="288">
        <f t="shared" si="25"/>
        <v>1113.17</v>
      </c>
      <c r="Q81" s="67">
        <f t="shared" ref="Q81" si="27">SUM(Q79:Q80)</f>
        <v>1042.6500000000001</v>
      </c>
      <c r="R81" s="67">
        <f t="array" ref="R81">AVERAGE(IF(C81:Q81&lt;&gt;0,C81:Q81,""))</f>
        <v>1001.0099999999999</v>
      </c>
    </row>
    <row r="82" spans="1:20" x14ac:dyDescent="0.2"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</row>
    <row r="83" spans="1:20" x14ac:dyDescent="0.2">
      <c r="A83" s="31" t="s">
        <v>33</v>
      </c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</row>
    <row r="84" spans="1:20" x14ac:dyDescent="0.2">
      <c r="B84" s="32" t="s">
        <v>31</v>
      </c>
      <c r="C84" s="67">
        <f>24*(C12+C16+C46+C81)+2*C28</f>
        <v>30129.840000000004</v>
      </c>
      <c r="D84" s="67"/>
      <c r="E84" s="67">
        <f t="shared" ref="E84:O84" si="28">24*(E12+E16+E46+E81)+2*E28</f>
        <v>26213.200000000004</v>
      </c>
      <c r="F84" s="67">
        <f t="shared" si="28"/>
        <v>24658.959999999999</v>
      </c>
      <c r="G84" s="67">
        <f t="shared" si="28"/>
        <v>21126.079999999998</v>
      </c>
      <c r="H84" s="67">
        <f t="shared" si="28"/>
        <v>20924.079999999998</v>
      </c>
      <c r="I84" s="67">
        <f t="shared" si="28"/>
        <v>20737.36</v>
      </c>
      <c r="J84" s="67">
        <f t="shared" si="28"/>
        <v>24749.239999999998</v>
      </c>
      <c r="K84" s="67">
        <f t="shared" si="28"/>
        <v>24893.760000000002</v>
      </c>
      <c r="L84" s="67">
        <f t="shared" si="28"/>
        <v>28657.199999999997</v>
      </c>
      <c r="M84" s="67">
        <f t="shared" si="28"/>
        <v>24425.940000000002</v>
      </c>
      <c r="N84" s="67">
        <f t="shared" si="28"/>
        <v>25066.080000000002</v>
      </c>
      <c r="O84" s="67">
        <f t="shared" si="28"/>
        <v>31215.840000000004</v>
      </c>
      <c r="P84" s="288">
        <f>24*(P12+P16+P46+P81)+2*P28</f>
        <v>28067.279999999999</v>
      </c>
      <c r="Q84" s="67">
        <f>24*(Q12+Q16+Q46+Q81)+2*Q28</f>
        <v>26663.52</v>
      </c>
      <c r="R84" s="67">
        <f t="array" ref="R84">AVERAGE(IF(C84:Q84&lt;&gt;0,C84:Q84,""))</f>
        <v>25537.741428571437</v>
      </c>
    </row>
    <row r="85" spans="1:20" x14ac:dyDescent="0.2">
      <c r="B85" s="32" t="s">
        <v>24</v>
      </c>
      <c r="C85" s="67">
        <f>+C84/24</f>
        <v>1255.4100000000001</v>
      </c>
      <c r="D85" s="67"/>
      <c r="E85" s="67">
        <f t="shared" ref="E85:O85" si="29">+E84/24</f>
        <v>1092.2166666666669</v>
      </c>
      <c r="F85" s="67">
        <f t="shared" si="29"/>
        <v>1027.4566666666667</v>
      </c>
      <c r="G85" s="67">
        <f t="shared" si="29"/>
        <v>880.25333333333322</v>
      </c>
      <c r="H85" s="67">
        <f t="shared" ref="H85:I85" si="30">+H84/24</f>
        <v>871.83666666666659</v>
      </c>
      <c r="I85" s="67">
        <f t="shared" si="30"/>
        <v>864.05666666666673</v>
      </c>
      <c r="J85" s="67">
        <f t="shared" si="29"/>
        <v>1031.2183333333332</v>
      </c>
      <c r="K85" s="67">
        <f t="shared" si="29"/>
        <v>1037.24</v>
      </c>
      <c r="L85" s="67">
        <f t="shared" si="29"/>
        <v>1194.05</v>
      </c>
      <c r="M85" s="67">
        <f t="shared" si="29"/>
        <v>1017.7475000000001</v>
      </c>
      <c r="N85" s="67">
        <f t="shared" si="29"/>
        <v>1044.42</v>
      </c>
      <c r="O85" s="67">
        <f t="shared" si="29"/>
        <v>1300.6600000000001</v>
      </c>
      <c r="P85" s="288">
        <f t="shared" ref="P85:Q85" si="31">+P84/24</f>
        <v>1169.47</v>
      </c>
      <c r="Q85" s="67">
        <f t="shared" si="31"/>
        <v>1110.98</v>
      </c>
      <c r="R85" s="67">
        <f t="array" ref="R85">AVERAGE(IF(C85:Q85&lt;&gt;0,C85:Q85,""))</f>
        <v>1064.0725595238093</v>
      </c>
    </row>
    <row r="86" spans="1:20" ht="15.75" x14ac:dyDescent="0.25">
      <c r="A86" s="34" t="s">
        <v>34</v>
      </c>
      <c r="B86" s="36"/>
      <c r="R86" s="67"/>
    </row>
    <row r="87" spans="1:20" x14ac:dyDescent="0.2">
      <c r="A87" s="31" t="s">
        <v>35</v>
      </c>
      <c r="R87" s="67"/>
    </row>
    <row r="88" spans="1:20" x14ac:dyDescent="0.2">
      <c r="B88" s="32" t="s">
        <v>26</v>
      </c>
      <c r="C88" s="67">
        <f>'Survey Template'!C17</f>
        <v>652.47</v>
      </c>
      <c r="D88" s="67"/>
      <c r="E88" s="67">
        <f>'Survey Template'!E17</f>
        <v>602.36</v>
      </c>
      <c r="F88" s="67">
        <f>'Survey Template'!F17</f>
        <v>379.76</v>
      </c>
      <c r="G88" s="67">
        <f>'Survey Template'!G17</f>
        <v>0</v>
      </c>
      <c r="H88" s="67"/>
      <c r="I88" s="67"/>
      <c r="J88" s="67">
        <f>'Survey Template'!J17</f>
        <v>0</v>
      </c>
      <c r="K88" s="67">
        <f>'Survey Template'!K17</f>
        <v>0</v>
      </c>
      <c r="L88" s="67">
        <f>'Survey Template'!L17</f>
        <v>0</v>
      </c>
      <c r="M88" s="67">
        <f>'Survey Template'!M17</f>
        <v>593.49</v>
      </c>
      <c r="N88" s="67">
        <f>'Survey Template'!N17</f>
        <v>0</v>
      </c>
      <c r="O88" s="67">
        <f>'Survey Template'!O17</f>
        <v>0</v>
      </c>
      <c r="P88" s="67">
        <f>'Survey Template'!P17</f>
        <v>0</v>
      </c>
      <c r="Q88" s="67">
        <f>'Survey Template'!Q17</f>
        <v>0</v>
      </c>
      <c r="R88" s="67">
        <f t="array" ref="R88">AVERAGE(IF(C88:Q88&lt;&gt;0,C88:Q88,""))</f>
        <v>557.02</v>
      </c>
      <c r="T88" s="67"/>
    </row>
    <row r="89" spans="1:20" ht="13.5" thickBot="1" x14ac:dyDescent="0.25">
      <c r="B89" s="32" t="s">
        <v>21</v>
      </c>
      <c r="C89" s="70">
        <f>'Survey Template'!C38</f>
        <v>32.619999999999997</v>
      </c>
      <c r="D89" s="70"/>
      <c r="E89" s="70">
        <f>'Survey Template'!E38</f>
        <v>30.11</v>
      </c>
      <c r="F89" s="70">
        <f>'Survey Template'!F38</f>
        <v>18.98</v>
      </c>
      <c r="G89" s="70">
        <f>'Survey Template'!G38</f>
        <v>0</v>
      </c>
      <c r="H89" s="70"/>
      <c r="I89" s="70"/>
      <c r="J89" s="70">
        <f>'Survey Template'!J38</f>
        <v>0</v>
      </c>
      <c r="K89" s="70">
        <f>'Survey Template'!K38</f>
        <v>0</v>
      </c>
      <c r="L89" s="70">
        <f>'Survey Template'!L38</f>
        <v>0</v>
      </c>
      <c r="M89" s="70">
        <f>'Survey Template'!M38</f>
        <v>29.67</v>
      </c>
      <c r="N89" s="70">
        <f>'Survey Template'!N38</f>
        <v>0</v>
      </c>
      <c r="O89" s="70">
        <f>'Survey Template'!O38</f>
        <v>0</v>
      </c>
      <c r="P89" s="70">
        <f>'Survey Template'!P38</f>
        <v>0</v>
      </c>
      <c r="Q89" s="70">
        <f>'Survey Template'!Q38</f>
        <v>0</v>
      </c>
      <c r="R89" s="67">
        <f t="array" ref="R89">AVERAGE(IF(C89:Q89&lt;&gt;0,C89:Q89,""))</f>
        <v>27.844999999999999</v>
      </c>
    </row>
    <row r="90" spans="1:20" x14ac:dyDescent="0.2">
      <c r="B90" s="30" t="s">
        <v>16</v>
      </c>
      <c r="C90" s="67">
        <f>SUM(C88:C89)</f>
        <v>685.09</v>
      </c>
      <c r="D90" s="67"/>
      <c r="E90" s="67">
        <f>SUM(E88:E89)</f>
        <v>632.47</v>
      </c>
      <c r="F90" s="67">
        <f>SUM(F88:F89)</f>
        <v>398.74</v>
      </c>
      <c r="G90" s="67"/>
      <c r="H90" s="67"/>
      <c r="I90" s="67"/>
      <c r="J90" s="67"/>
      <c r="K90" s="67"/>
      <c r="L90" s="67"/>
      <c r="M90" s="67">
        <f>SUM(M88:M89)</f>
        <v>623.16</v>
      </c>
      <c r="N90" s="67"/>
      <c r="O90" s="67"/>
      <c r="P90" s="67"/>
      <c r="Q90" s="67"/>
      <c r="R90" s="67">
        <f t="array" ref="R90">AVERAGE(IF(C90:Q90&lt;&gt;0,C90:Q90,""))</f>
        <v>584.86500000000001</v>
      </c>
    </row>
    <row r="91" spans="1:20" ht="4.5" customHeight="1" x14ac:dyDescent="0.2"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</row>
    <row r="92" spans="1:20" x14ac:dyDescent="0.2">
      <c r="A92" s="31" t="s">
        <v>36</v>
      </c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</row>
    <row r="93" spans="1:20" x14ac:dyDescent="0.2">
      <c r="B93" s="32" t="s">
        <v>31</v>
      </c>
      <c r="C93" s="67">
        <f>24*(C12+C17+C46+C90)+2*(C28)</f>
        <v>17839.440000000002</v>
      </c>
      <c r="D93" s="67"/>
      <c r="E93" s="67">
        <f>24*(E12+E17+E46+E90)+2*(E28)</f>
        <v>16554.64</v>
      </c>
      <c r="F93" s="67">
        <f>24*(F12+F17+F46+F90)+2*(F28)</f>
        <v>11070.64</v>
      </c>
      <c r="G93" s="67"/>
      <c r="H93" s="67"/>
      <c r="I93" s="67"/>
      <c r="J93" s="67"/>
      <c r="K93" s="67"/>
      <c r="L93" s="67"/>
      <c r="M93" s="67">
        <f>24*(M12+M17+M46+M90)+2*(M28)</f>
        <v>16958.34</v>
      </c>
      <c r="N93" s="67"/>
      <c r="O93" s="67"/>
      <c r="P93" s="67"/>
      <c r="Q93" s="67"/>
      <c r="R93" s="67">
        <f t="array" ref="R93">AVERAGE(IF(C93:Q93&lt;&gt;0,C93:Q93,""))</f>
        <v>15605.764999999999</v>
      </c>
    </row>
    <row r="94" spans="1:20" x14ac:dyDescent="0.2">
      <c r="B94" s="32" t="s">
        <v>24</v>
      </c>
      <c r="C94" s="67">
        <f>+C93/24</f>
        <v>743.31000000000006</v>
      </c>
      <c r="D94" s="67"/>
      <c r="E94" s="67">
        <f>+E93/24</f>
        <v>689.77666666666664</v>
      </c>
      <c r="F94" s="67">
        <f>+F93/24</f>
        <v>461.27666666666664</v>
      </c>
      <c r="G94" s="67"/>
      <c r="H94" s="67"/>
      <c r="I94" s="67"/>
      <c r="J94" s="67"/>
      <c r="K94" s="67"/>
      <c r="L94" s="67"/>
      <c r="M94" s="67">
        <f>+M93/24</f>
        <v>706.59749999999997</v>
      </c>
      <c r="N94" s="67"/>
      <c r="O94" s="67"/>
      <c r="P94" s="67"/>
      <c r="Q94" s="67"/>
      <c r="R94" s="67">
        <f t="array" ref="R94">AVERAGE(IF(C94:Q94&lt;&gt;0,C94:Q94,""))</f>
        <v>650.24020833333327</v>
      </c>
    </row>
    <row r="95" spans="1:20" x14ac:dyDescent="0.2">
      <c r="B95" s="35"/>
      <c r="R95" s="67"/>
    </row>
    <row r="96" spans="1:20" x14ac:dyDescent="0.2">
      <c r="A96" s="31" t="s">
        <v>37</v>
      </c>
      <c r="R96" s="67"/>
    </row>
    <row r="97" spans="1:18" x14ac:dyDescent="0.2">
      <c r="B97" s="32" t="s">
        <v>77</v>
      </c>
      <c r="C97" s="67">
        <f>'Survey Template'!C81</f>
        <v>1179.6099999999999</v>
      </c>
      <c r="D97" s="67"/>
      <c r="E97" s="67">
        <f>'Survey Template'!E81</f>
        <v>1237.67</v>
      </c>
      <c r="F97" s="67">
        <f>'Survey Template'!F81</f>
        <v>991.22</v>
      </c>
      <c r="G97" s="67">
        <f>'Survey Template'!G81</f>
        <v>0</v>
      </c>
      <c r="H97" s="67"/>
      <c r="I97" s="67"/>
      <c r="J97" s="67">
        <f>'Survey Template'!J81</f>
        <v>0</v>
      </c>
      <c r="K97" s="67">
        <f>'Survey Template'!K81</f>
        <v>0</v>
      </c>
      <c r="L97" s="67">
        <f>'Survey Template'!L81</f>
        <v>0</v>
      </c>
      <c r="M97" s="67">
        <f>'Survey Template'!M81</f>
        <v>1031.0999999999999</v>
      </c>
      <c r="N97" s="67">
        <f>'Survey Template'!N81</f>
        <v>0</v>
      </c>
      <c r="O97" s="67">
        <f>'Survey Template'!O81</f>
        <v>0</v>
      </c>
      <c r="P97" s="67">
        <v>0</v>
      </c>
      <c r="Q97" s="67"/>
      <c r="R97" s="67">
        <f t="array" ref="R97">AVERAGE(IF(C97:Q97&lt;&gt;0,C97:Q97,""))</f>
        <v>1109.9000000000001</v>
      </c>
    </row>
    <row r="98" spans="1:18" ht="13.5" thickBot="1" x14ac:dyDescent="0.25">
      <c r="B98" s="32" t="s">
        <v>21</v>
      </c>
      <c r="C98" s="70">
        <f>'Survey Template'!C103</f>
        <v>58.97</v>
      </c>
      <c r="D98" s="70"/>
      <c r="E98" s="70">
        <f>'Survey Template'!E103</f>
        <v>31.76</v>
      </c>
      <c r="F98" s="70">
        <f>'Survey Template'!F103</f>
        <v>49.55</v>
      </c>
      <c r="G98" s="70">
        <f>'Survey Template'!G103</f>
        <v>0</v>
      </c>
      <c r="H98" s="70"/>
      <c r="I98" s="70"/>
      <c r="J98" s="70">
        <f>'Survey Template'!J103</f>
        <v>0</v>
      </c>
      <c r="K98" s="70">
        <f>'Survey Template'!K103</f>
        <v>0</v>
      </c>
      <c r="L98" s="70">
        <f>'Survey Template'!L103</f>
        <v>0</v>
      </c>
      <c r="M98" s="70">
        <f>'Survey Template'!M103</f>
        <v>51.55</v>
      </c>
      <c r="N98" s="70">
        <f>'Survey Template'!N103</f>
        <v>0</v>
      </c>
      <c r="O98" s="70">
        <f>'Survey Template'!O103</f>
        <v>0</v>
      </c>
      <c r="P98" s="70">
        <v>0</v>
      </c>
      <c r="Q98" s="69"/>
      <c r="R98" s="67">
        <f t="array" ref="R98">AVERAGE(IF(C98:Q98&lt;&gt;0,C98:Q98,""))</f>
        <v>47.957499999999996</v>
      </c>
    </row>
    <row r="99" spans="1:18" x14ac:dyDescent="0.2">
      <c r="B99" s="30" t="s">
        <v>16</v>
      </c>
      <c r="C99" s="67">
        <f>SUM(C97:C98)</f>
        <v>1238.58</v>
      </c>
      <c r="D99" s="67"/>
      <c r="E99" s="67">
        <f>SUM(E97:E98)</f>
        <v>1269.43</v>
      </c>
      <c r="F99" s="67">
        <f>SUM(F97:F98)</f>
        <v>1040.77</v>
      </c>
      <c r="G99" s="67">
        <f t="shared" ref="G99:M99" si="32">SUM(G97:G98)</f>
        <v>0</v>
      </c>
      <c r="H99" s="67"/>
      <c r="I99" s="67"/>
      <c r="J99" s="67">
        <f t="shared" si="32"/>
        <v>0</v>
      </c>
      <c r="K99" s="67">
        <f t="shared" si="32"/>
        <v>0</v>
      </c>
      <c r="L99" s="67">
        <f t="shared" si="32"/>
        <v>0</v>
      </c>
      <c r="M99" s="67">
        <f t="shared" si="32"/>
        <v>1082.6499999999999</v>
      </c>
      <c r="N99" s="67"/>
      <c r="O99" s="67"/>
      <c r="P99" s="67"/>
      <c r="Q99" s="67"/>
      <c r="R99" s="67">
        <f t="array" ref="R99">AVERAGE(IF(C99:Q99&lt;&gt;0,C99:Q99,""))</f>
        <v>1157.8575000000001</v>
      </c>
    </row>
    <row r="100" spans="1:18" x14ac:dyDescent="0.2"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</row>
    <row r="101" spans="1:18" x14ac:dyDescent="0.2">
      <c r="A101" s="31" t="s">
        <v>38</v>
      </c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</row>
    <row r="102" spans="1:18" x14ac:dyDescent="0.2">
      <c r="B102" s="32" t="s">
        <v>31</v>
      </c>
      <c r="C102" s="67">
        <f>24*(C12+C17+C46+C99)+2*C28</f>
        <v>31123.199999999997</v>
      </c>
      <c r="D102" s="67"/>
      <c r="E102" s="67">
        <f>24*(E12+E17+E46+E99)+2*E28</f>
        <v>31841.680000000004</v>
      </c>
      <c r="F102" s="67">
        <f>24*(F12+F17+F46+F99)+2*F28</f>
        <v>26479.359999999997</v>
      </c>
      <c r="G102" s="67"/>
      <c r="H102" s="67"/>
      <c r="I102" s="67"/>
      <c r="J102" s="67"/>
      <c r="K102" s="67"/>
      <c r="L102" s="67"/>
      <c r="M102" s="67">
        <f>24*(M12+M17+M46+M99)+2*M28</f>
        <v>27986.100000000002</v>
      </c>
      <c r="N102" s="67"/>
      <c r="O102" s="67"/>
      <c r="P102" s="67"/>
      <c r="Q102" s="67"/>
      <c r="R102" s="67">
        <f t="array" ref="R102">AVERAGE(IF(C102:Q102&lt;&gt;0,C102:Q102,""))</f>
        <v>29357.585000000003</v>
      </c>
    </row>
    <row r="103" spans="1:18" x14ac:dyDescent="0.2">
      <c r="B103" s="32" t="s">
        <v>24</v>
      </c>
      <c r="C103" s="67">
        <f>+C102/24</f>
        <v>1296.8</v>
      </c>
      <c r="D103" s="67"/>
      <c r="E103" s="67">
        <f t="shared" ref="E103:M103" si="33">+E102/24</f>
        <v>1326.7366666666669</v>
      </c>
      <c r="F103" s="67">
        <f t="shared" si="33"/>
        <v>1103.3066666666666</v>
      </c>
      <c r="G103" s="67">
        <f t="shared" si="33"/>
        <v>0</v>
      </c>
      <c r="H103" s="67"/>
      <c r="I103" s="67"/>
      <c r="J103" s="67"/>
      <c r="K103" s="67"/>
      <c r="L103" s="67">
        <f t="shared" si="33"/>
        <v>0</v>
      </c>
      <c r="M103" s="67">
        <f t="shared" si="33"/>
        <v>1166.0875000000001</v>
      </c>
      <c r="N103" s="67"/>
      <c r="O103" s="67"/>
      <c r="P103" s="67"/>
      <c r="Q103" s="67"/>
      <c r="R103" s="67">
        <f t="array" ref="R103">AVERAGE(IF(C103:Q103&lt;&gt;0,C103:Q103,""))</f>
        <v>1223.2327083333334</v>
      </c>
    </row>
    <row r="104" spans="1:18" x14ac:dyDescent="0.2">
      <c r="B104" s="35"/>
      <c r="J104" s="67"/>
      <c r="R104" s="67"/>
    </row>
    <row r="105" spans="1:18" ht="15.75" x14ac:dyDescent="0.25">
      <c r="A105" s="34" t="s">
        <v>39</v>
      </c>
      <c r="B105" s="36"/>
      <c r="K105" s="67"/>
      <c r="R105" s="67"/>
    </row>
    <row r="106" spans="1:18" x14ac:dyDescent="0.2">
      <c r="A106" s="31" t="s">
        <v>40</v>
      </c>
      <c r="R106" s="67"/>
    </row>
    <row r="107" spans="1:18" x14ac:dyDescent="0.2">
      <c r="B107" s="32" t="s">
        <v>26</v>
      </c>
      <c r="C107" s="67">
        <f>'Survey Template'!C18</f>
        <v>32743.7</v>
      </c>
      <c r="D107" s="67"/>
      <c r="E107" s="67">
        <f>'Survey Template'!E18</f>
        <v>22408.12</v>
      </c>
      <c r="F107" s="67">
        <f>'Survey Template'!F18</f>
        <v>0</v>
      </c>
      <c r="G107" s="67">
        <f>'Survey Template'!G18</f>
        <v>29174.65</v>
      </c>
      <c r="H107" s="67"/>
      <c r="I107" s="67"/>
      <c r="J107" s="67">
        <f>'Survey Template'!J18</f>
        <v>28111</v>
      </c>
      <c r="K107" s="67">
        <f>'Survey Template'!K18</f>
        <v>0</v>
      </c>
      <c r="L107" s="67">
        <f>'Survey Template'!L18</f>
        <v>25490.799999999999</v>
      </c>
      <c r="M107" s="67">
        <f>'Survey Template'!M18</f>
        <v>32736.83</v>
      </c>
      <c r="N107" s="67">
        <f>'Survey Template'!N18</f>
        <v>0</v>
      </c>
      <c r="O107" s="67">
        <f>'Survey Template'!O18</f>
        <v>0</v>
      </c>
      <c r="P107" s="67">
        <f>'Survey Template'!P18</f>
        <v>0</v>
      </c>
      <c r="Q107" s="67"/>
      <c r="R107" s="67">
        <f t="array" ref="R107">AVERAGE(IF(C107:Q107&lt;&gt;0,C107:Q107,""))</f>
        <v>28444.183333333331</v>
      </c>
    </row>
    <row r="108" spans="1:18" ht="13.5" thickBot="1" x14ac:dyDescent="0.25">
      <c r="B108" s="32" t="s">
        <v>21</v>
      </c>
      <c r="C108" s="70">
        <f>'Survey Template'!C39</f>
        <v>1637.18</v>
      </c>
      <c r="D108" s="70"/>
      <c r="E108" s="70">
        <f>'Survey Template'!E39</f>
        <v>1120.4100000000001</v>
      </c>
      <c r="F108" s="70">
        <f>'Survey Template'!F39</f>
        <v>0</v>
      </c>
      <c r="G108" s="70">
        <f>'Survey Template'!G39</f>
        <v>1458.73</v>
      </c>
      <c r="H108" s="70"/>
      <c r="I108" s="70"/>
      <c r="J108" s="70">
        <f>'Survey Template'!J39</f>
        <v>1405.55</v>
      </c>
      <c r="K108" s="70">
        <f>'Survey Template'!K39</f>
        <v>0</v>
      </c>
      <c r="L108" s="70">
        <f>'Survey Template'!L39</f>
        <v>1274.4000000000001</v>
      </c>
      <c r="M108" s="70">
        <f>'Survey Template'!M39</f>
        <v>1636.84</v>
      </c>
      <c r="N108" s="70">
        <f>'Survey Template'!N39</f>
        <v>0</v>
      </c>
      <c r="O108" s="70">
        <f>'Survey Template'!O39</f>
        <v>0</v>
      </c>
      <c r="P108" s="70">
        <f>'Survey Template'!P39</f>
        <v>0</v>
      </c>
      <c r="Q108" s="69"/>
      <c r="R108" s="67">
        <f t="array" ref="R108">AVERAGE(IF(C108:Q108&lt;&gt;0,C108:Q108,""))</f>
        <v>1422.1850000000002</v>
      </c>
    </row>
    <row r="109" spans="1:18" x14ac:dyDescent="0.2">
      <c r="B109" s="30" t="s">
        <v>16</v>
      </c>
      <c r="C109" s="67">
        <f>SUM(C107:C108)</f>
        <v>34380.879999999997</v>
      </c>
      <c r="D109" s="67"/>
      <c r="E109" s="67">
        <f>SUM(E107:E108)</f>
        <v>23528.53</v>
      </c>
      <c r="F109" s="67"/>
      <c r="G109" s="67">
        <f>SUM(G107:G108)</f>
        <v>30633.38</v>
      </c>
      <c r="H109" s="67"/>
      <c r="I109" s="67"/>
      <c r="J109" s="67">
        <f>SUM(J107:J108)</f>
        <v>29516.55</v>
      </c>
      <c r="K109" s="67"/>
      <c r="L109" s="67">
        <f>SUM(L107:L108)</f>
        <v>26765.200000000001</v>
      </c>
      <c r="M109" s="67">
        <f>SUM(M107:M108)</f>
        <v>34373.67</v>
      </c>
      <c r="N109" s="67"/>
      <c r="O109" s="67"/>
      <c r="P109" s="67"/>
      <c r="Q109" s="67"/>
      <c r="R109" s="67">
        <f t="array" ref="R109">AVERAGE(IF(C109:Q109&lt;&gt;0,C109:Q109,""))</f>
        <v>29866.368333333336</v>
      </c>
    </row>
    <row r="110" spans="1:18" ht="6" customHeight="1" x14ac:dyDescent="0.2"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</row>
    <row r="111" spans="1:18" x14ac:dyDescent="0.2">
      <c r="A111" s="31" t="s">
        <v>41</v>
      </c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</row>
    <row r="112" spans="1:18" x14ac:dyDescent="0.2">
      <c r="B112" s="32" t="s">
        <v>42</v>
      </c>
      <c r="C112" s="67">
        <f>C109+C33+C31+40*C46+2*C28</f>
        <v>36657.18</v>
      </c>
      <c r="D112" s="67"/>
      <c r="E112" s="67">
        <f>E109+E31+E20+E11+320.4</f>
        <v>25610.61</v>
      </c>
      <c r="F112" s="67"/>
      <c r="G112" s="67">
        <f>G109+G31+G33</f>
        <v>33725.79</v>
      </c>
      <c r="H112" s="67"/>
      <c r="I112" s="67"/>
      <c r="J112" s="67">
        <f>J109+J31+'Survey Template'!J177+'Survey Template'!J126</f>
        <v>31739.590000000004</v>
      </c>
      <c r="K112" s="67"/>
      <c r="L112" s="67">
        <f>L109+L33+L31+40*(L46)+2*L28</f>
        <v>29079.200000000001</v>
      </c>
      <c r="M112" s="67">
        <f>M109+M33+40*(M12+M46)</f>
        <v>37518.909999999996</v>
      </c>
      <c r="N112" s="67"/>
      <c r="O112" s="67"/>
      <c r="P112" s="67"/>
      <c r="Q112" s="67"/>
      <c r="R112" s="67">
        <f t="array" ref="R112">AVERAGE(IF(C112:Q112&lt;&gt;0,C112:Q112,""))</f>
        <v>32388.546666666673</v>
      </c>
    </row>
    <row r="113" spans="1:18" x14ac:dyDescent="0.2">
      <c r="B113" s="32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</row>
    <row r="114" spans="1:18" x14ac:dyDescent="0.2">
      <c r="A114" s="31" t="s">
        <v>43</v>
      </c>
      <c r="R114" s="67"/>
    </row>
    <row r="115" spans="1:18" x14ac:dyDescent="0.2">
      <c r="B115" s="32" t="s">
        <v>77</v>
      </c>
      <c r="C115" s="67">
        <f>'Survey Template'!C82</f>
        <v>60591.56</v>
      </c>
      <c r="D115" s="67"/>
      <c r="E115" s="67">
        <f>'Survey Template'!E82</f>
        <v>55314.02</v>
      </c>
      <c r="F115" s="67">
        <f>'Survey Template'!F82</f>
        <v>0</v>
      </c>
      <c r="G115" s="67">
        <f>'Survey Template'!G82</f>
        <v>49355.29</v>
      </c>
      <c r="H115" s="67"/>
      <c r="I115" s="67"/>
      <c r="J115" s="67">
        <f>'Survey Template'!J82</f>
        <v>62532</v>
      </c>
      <c r="K115" s="67">
        <f>'Survey Template'!K82</f>
        <v>0</v>
      </c>
      <c r="L115" s="67">
        <f>'Survey Template'!L82</f>
        <v>51084.800000000003</v>
      </c>
      <c r="M115" s="67">
        <f>'Survey Template'!M82</f>
        <v>62736.83</v>
      </c>
      <c r="N115" s="67">
        <f>'Survey Template'!N82</f>
        <v>0</v>
      </c>
      <c r="O115" s="67">
        <f>'Survey Template'!O82</f>
        <v>0</v>
      </c>
      <c r="P115" s="67">
        <v>0</v>
      </c>
      <c r="Q115" s="67"/>
      <c r="R115" s="67">
        <f t="array" ref="R115">AVERAGE(IF(C115:Q115&lt;&gt;0,C115:Q115,""))</f>
        <v>56935.75</v>
      </c>
    </row>
    <row r="116" spans="1:18" ht="13.5" thickBot="1" x14ac:dyDescent="0.25">
      <c r="B116" s="32" t="s">
        <v>21</v>
      </c>
      <c r="C116" s="70">
        <f>'Survey Template'!C104</f>
        <v>3029.56</v>
      </c>
      <c r="D116" s="70"/>
      <c r="E116" s="70">
        <f>'Survey Template'!E104</f>
        <v>1645.29</v>
      </c>
      <c r="F116" s="70">
        <f>'Survey Template'!F104</f>
        <v>0</v>
      </c>
      <c r="G116" s="70">
        <f>'Survey Template'!G104</f>
        <v>2467.75</v>
      </c>
      <c r="H116" s="70"/>
      <c r="I116" s="70"/>
      <c r="J116" s="70">
        <f>'Survey Template'!J104</f>
        <v>3126.6</v>
      </c>
      <c r="K116" s="70">
        <f>'Survey Template'!K104</f>
        <v>0</v>
      </c>
      <c r="L116" s="70">
        <f>'Survey Template'!L104</f>
        <v>2554</v>
      </c>
      <c r="M116" s="70">
        <f>'Survey Template'!M104</f>
        <v>3136.84</v>
      </c>
      <c r="N116" s="70">
        <v>0</v>
      </c>
      <c r="O116" s="70">
        <v>0</v>
      </c>
      <c r="P116" s="70">
        <v>0</v>
      </c>
      <c r="Q116" s="69"/>
      <c r="R116" s="67">
        <f t="array" ref="R116">AVERAGE(IF(C116:Q116&lt;&gt;0,C116:Q116,""))</f>
        <v>2660.0066666666667</v>
      </c>
    </row>
    <row r="117" spans="1:18" x14ac:dyDescent="0.2">
      <c r="B117" s="30" t="s">
        <v>16</v>
      </c>
      <c r="C117" s="67">
        <f>SUM(C115:C116)</f>
        <v>63621.119999999995</v>
      </c>
      <c r="D117" s="67"/>
      <c r="E117" s="67">
        <f t="shared" ref="E117:K117" si="34">SUM(E115:E116)</f>
        <v>56959.31</v>
      </c>
      <c r="F117" s="67">
        <f t="shared" si="34"/>
        <v>0</v>
      </c>
      <c r="G117" s="67">
        <f t="shared" si="34"/>
        <v>51823.040000000001</v>
      </c>
      <c r="H117" s="67"/>
      <c r="I117" s="67"/>
      <c r="J117" s="67">
        <f t="shared" si="34"/>
        <v>65658.600000000006</v>
      </c>
      <c r="K117" s="67">
        <f t="shared" si="34"/>
        <v>0</v>
      </c>
      <c r="L117" s="67">
        <f>SUM(L115:L116)</f>
        <v>53638.8</v>
      </c>
      <c r="M117" s="67">
        <f>SUM(M115:M116)</f>
        <v>65873.67</v>
      </c>
      <c r="N117" s="67"/>
      <c r="O117" s="67"/>
      <c r="P117" s="67"/>
      <c r="Q117" s="67"/>
      <c r="R117" s="67">
        <f t="array" ref="R117">AVERAGE(IF(C117:Q117&lt;&gt;0,C117:Q117,""))</f>
        <v>59595.756666666661</v>
      </c>
    </row>
    <row r="118" spans="1:18" x14ac:dyDescent="0.2"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</row>
    <row r="119" spans="1:18" x14ac:dyDescent="0.2">
      <c r="A119" s="31" t="s">
        <v>44</v>
      </c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</row>
    <row r="120" spans="1:18" x14ac:dyDescent="0.2">
      <c r="B120" s="32" t="s">
        <v>42</v>
      </c>
      <c r="C120" s="67">
        <f>C117+C33+C32+40*(C46)+2*C28</f>
        <v>65897.419999999984</v>
      </c>
      <c r="D120" s="67"/>
      <c r="E120" s="67">
        <f>E117+E11+E20+E32+320.4</f>
        <v>59041.39</v>
      </c>
      <c r="F120" s="67"/>
      <c r="G120" s="67">
        <f>G117+G33+G32</f>
        <v>54915.450000000004</v>
      </c>
      <c r="H120" s="67"/>
      <c r="I120" s="67"/>
      <c r="J120" s="67">
        <f>J117+J32+'Survey Template'!J126+'Survey Template'!J177</f>
        <v>67881.64</v>
      </c>
      <c r="K120" s="67"/>
      <c r="L120" s="67">
        <f>L117+L33+L32+40*(L46)+2*L28</f>
        <v>55952.800000000003</v>
      </c>
      <c r="M120" s="67">
        <f>M117+M33+40*(M12+M46)+2*M25</f>
        <v>69206.289999999994</v>
      </c>
      <c r="N120" s="67"/>
      <c r="O120" s="67"/>
      <c r="P120" s="67"/>
      <c r="Q120" s="67"/>
      <c r="R120" s="67">
        <f t="array" ref="R120">AVERAGE(IF(C120:Q120&lt;&gt;0,C120:Q120,""))</f>
        <v>62149.164999999986</v>
      </c>
    </row>
    <row r="121" spans="1:18" x14ac:dyDescent="0.2">
      <c r="B121" s="35"/>
      <c r="C121" s="78"/>
      <c r="D121" s="78"/>
      <c r="R121" s="67"/>
    </row>
    <row r="122" spans="1:18" ht="15.75" x14ac:dyDescent="0.25">
      <c r="A122" s="34" t="s">
        <v>45</v>
      </c>
      <c r="B122" s="36"/>
      <c r="C122" s="66"/>
      <c r="D122" s="66"/>
      <c r="R122" s="67"/>
    </row>
    <row r="123" spans="1:18" x14ac:dyDescent="0.2">
      <c r="A123" s="31" t="s">
        <v>46</v>
      </c>
      <c r="R123" s="67"/>
    </row>
    <row r="124" spans="1:18" x14ac:dyDescent="0.2">
      <c r="B124" s="32" t="s">
        <v>26</v>
      </c>
      <c r="C124" s="67">
        <f>'Survey Template'!C20</f>
        <v>25248.16</v>
      </c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>
        <f t="array" ref="R124">AVERAGE(IF(C124:Q124&lt;&gt;0,C124:Q124,""))</f>
        <v>25248.16</v>
      </c>
    </row>
    <row r="125" spans="1:18" ht="13.5" thickBot="1" x14ac:dyDescent="0.25">
      <c r="B125" s="32" t="s">
        <v>21</v>
      </c>
      <c r="C125" s="70">
        <f>'Survey Template'!C41</f>
        <v>1262.4000000000001</v>
      </c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69"/>
      <c r="R125" s="67">
        <f t="array" ref="R125">AVERAGE(IF(C125:Q125&lt;&gt;0,C125:Q125,""))</f>
        <v>1262.4000000000001</v>
      </c>
    </row>
    <row r="126" spans="1:18" x14ac:dyDescent="0.2">
      <c r="B126" s="30" t="s">
        <v>16</v>
      </c>
      <c r="C126" s="67">
        <f>SUM(C124:C125)</f>
        <v>26510.560000000001</v>
      </c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>
        <f t="array" ref="R126">AVERAGE(IF(C126:Q126&lt;&gt;0,C126:Q126,""))</f>
        <v>26510.560000000001</v>
      </c>
    </row>
    <row r="127" spans="1:18" ht="6" customHeight="1" x14ac:dyDescent="0.2"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</row>
    <row r="128" spans="1:18" x14ac:dyDescent="0.2">
      <c r="A128" s="31" t="s">
        <v>47</v>
      </c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</row>
    <row r="129" spans="1:18" x14ac:dyDescent="0.2">
      <c r="B129" s="32" t="s">
        <v>42</v>
      </c>
      <c r="C129" s="67">
        <f>C126+C33+C31+40*(C46)+2*C28</f>
        <v>28786.860000000004</v>
      </c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>
        <f t="array" ref="R129">AVERAGE(IF(C129:Q129&lt;&gt;0,C129:Q129,""))</f>
        <v>28786.860000000004</v>
      </c>
    </row>
    <row r="130" spans="1:18" ht="9" customHeight="1" x14ac:dyDescent="0.2">
      <c r="B130" s="32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</row>
    <row r="131" spans="1:18" x14ac:dyDescent="0.2">
      <c r="A131" s="31" t="s">
        <v>48</v>
      </c>
      <c r="R131" s="67"/>
    </row>
    <row r="132" spans="1:18" x14ac:dyDescent="0.2">
      <c r="B132" s="32" t="s">
        <v>77</v>
      </c>
      <c r="C132" s="67">
        <f>'Survey Template'!C84</f>
        <v>45224.56</v>
      </c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>
        <f t="array" ref="R132">AVERAGE(IF(C132:Q132&lt;&gt;0,C132:Q132,""))</f>
        <v>45224.56</v>
      </c>
    </row>
    <row r="133" spans="1:18" ht="13.5" thickBot="1" x14ac:dyDescent="0.25">
      <c r="B133" s="32" t="s">
        <v>21</v>
      </c>
      <c r="C133" s="70">
        <f>'Survey Template'!C106</f>
        <v>2261.1999999999998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69"/>
      <c r="R133" s="67">
        <f t="array" ref="R133">AVERAGE(IF(C133:Q133&lt;&gt;0,C133:Q133,""))</f>
        <v>2261.1999999999998</v>
      </c>
    </row>
    <row r="134" spans="1:18" x14ac:dyDescent="0.2">
      <c r="B134" s="30" t="s">
        <v>16</v>
      </c>
      <c r="C134" s="67">
        <f>SUM(C132:C133)</f>
        <v>47485.759999999995</v>
      </c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>
        <f t="array" ref="R134">AVERAGE(IF(C134:Q134&lt;&gt;0,C134:Q134,""))</f>
        <v>47485.759999999995</v>
      </c>
    </row>
    <row r="135" spans="1:18" x14ac:dyDescent="0.2"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</row>
    <row r="136" spans="1:18" x14ac:dyDescent="0.2">
      <c r="A136" s="31" t="s">
        <v>49</v>
      </c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</row>
    <row r="137" spans="1:18" x14ac:dyDescent="0.2">
      <c r="B137" s="32" t="s">
        <v>42</v>
      </c>
      <c r="C137" s="67">
        <f>C134+C33+C32+40*(C46)+2*C28</f>
        <v>49762.06</v>
      </c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>
        <f t="array" ref="R137">AVERAGE(IF(C137:Q137&lt;&gt;0,C137:Q137,""))</f>
        <v>49762.06</v>
      </c>
    </row>
    <row r="138" spans="1:18" ht="3.75" customHeight="1" x14ac:dyDescent="0.2">
      <c r="B138" s="32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</row>
    <row r="139" spans="1:18" ht="15.75" x14ac:dyDescent="0.25">
      <c r="A139" s="34" t="s">
        <v>50</v>
      </c>
      <c r="B139" s="36"/>
      <c r="C139" s="66"/>
      <c r="D139" s="66"/>
      <c r="R139" s="67"/>
    </row>
    <row r="140" spans="1:18" x14ac:dyDescent="0.2">
      <c r="A140" s="31" t="s">
        <v>51</v>
      </c>
      <c r="R140" s="67"/>
    </row>
    <row r="141" spans="1:18" x14ac:dyDescent="0.2">
      <c r="B141" s="32" t="s">
        <v>26</v>
      </c>
      <c r="C141" s="67">
        <f>'Survey Template'!C23</f>
        <v>37563.519999999997</v>
      </c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>
        <f t="array" ref="R141">AVERAGE(IF(C141:Q141&lt;&gt;0,C141:Q141,""))</f>
        <v>37563.519999999997</v>
      </c>
    </row>
    <row r="142" spans="1:18" ht="13.5" thickBot="1" x14ac:dyDescent="0.25">
      <c r="B142" s="32" t="s">
        <v>21</v>
      </c>
      <c r="C142" s="70">
        <f>'Survey Template'!C44</f>
        <v>1878.16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69"/>
      <c r="R142" s="67">
        <f t="array" ref="R142">AVERAGE(IF(C142:Q142&lt;&gt;0,C142:Q142,""))</f>
        <v>1878.16</v>
      </c>
    </row>
    <row r="143" spans="1:18" x14ac:dyDescent="0.2">
      <c r="B143" s="30" t="s">
        <v>16</v>
      </c>
      <c r="C143" s="67">
        <f>SUM(C141:C142)</f>
        <v>39441.68</v>
      </c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>
        <f t="array" ref="R143">AVERAGE(IF(C143:Q143&lt;&gt;0,C143:Q143,""))</f>
        <v>39441.68</v>
      </c>
    </row>
    <row r="144" spans="1:18" ht="6" customHeight="1" x14ac:dyDescent="0.2"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</row>
    <row r="145" spans="1:18" x14ac:dyDescent="0.2">
      <c r="A145" s="31" t="s">
        <v>52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</row>
    <row r="146" spans="1:18" x14ac:dyDescent="0.2">
      <c r="B146" s="32" t="s">
        <v>42</v>
      </c>
      <c r="C146" s="67">
        <f>C143+C33+C31+40*(C46)+2*C28</f>
        <v>41717.980000000003</v>
      </c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>
        <f t="array" ref="R146">AVERAGE(IF(C146:Q146&lt;&gt;0,C146:Q146,""))</f>
        <v>41717.980000000003</v>
      </c>
    </row>
    <row r="147" spans="1:18" x14ac:dyDescent="0.2">
      <c r="B147" s="32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</row>
    <row r="148" spans="1:18" x14ac:dyDescent="0.2">
      <c r="A148" s="31" t="s">
        <v>53</v>
      </c>
      <c r="R148" s="67"/>
    </row>
    <row r="149" spans="1:18" x14ac:dyDescent="0.2">
      <c r="B149" s="32" t="s">
        <v>77</v>
      </c>
      <c r="C149" s="67">
        <f>'Survey Template'!C87</f>
        <v>62783.3</v>
      </c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>
        <f t="array" ref="R149">AVERAGE(IF(C149:Q149&lt;&gt;0,C149:Q149,""))</f>
        <v>62783.3</v>
      </c>
    </row>
    <row r="150" spans="1:18" ht="13.5" thickBot="1" x14ac:dyDescent="0.25">
      <c r="B150" s="32" t="s">
        <v>21</v>
      </c>
      <c r="C150" s="70">
        <f>'Survey Template'!C109</f>
        <v>3139.14</v>
      </c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69"/>
      <c r="R150" s="67">
        <f t="array" ref="R150">AVERAGE(IF(C150:Q150&lt;&gt;0,C150:Q150,""))</f>
        <v>3139.14</v>
      </c>
    </row>
    <row r="151" spans="1:18" x14ac:dyDescent="0.2">
      <c r="B151" s="30" t="s">
        <v>16</v>
      </c>
      <c r="C151" s="67">
        <f>SUM(C149:C150)</f>
        <v>65922.44</v>
      </c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>
        <f t="array" ref="R151">AVERAGE(IF(C151:Q151&lt;&gt;0,C151:Q151,""))</f>
        <v>65922.44</v>
      </c>
    </row>
    <row r="152" spans="1:18" x14ac:dyDescent="0.2"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</row>
    <row r="153" spans="1:18" x14ac:dyDescent="0.2">
      <c r="A153" s="31" t="s">
        <v>54</v>
      </c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</row>
    <row r="154" spans="1:18" x14ac:dyDescent="0.2">
      <c r="B154" s="32" t="s">
        <v>42</v>
      </c>
      <c r="C154" s="67">
        <f>C151+C33+C32+40*(C46)+2*C28</f>
        <v>68198.739999999991</v>
      </c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>
        <f t="array" ref="R154">AVERAGE(IF(C154:Q154&lt;&gt;0,C154:Q154,""))</f>
        <v>68198.739999999991</v>
      </c>
    </row>
    <row r="155" spans="1:18" ht="4.5" customHeight="1" x14ac:dyDescent="0.2">
      <c r="B155" s="35"/>
      <c r="R155" s="67"/>
    </row>
    <row r="156" spans="1:18" ht="15.75" x14ac:dyDescent="0.25">
      <c r="A156" s="34" t="s">
        <v>88</v>
      </c>
      <c r="B156" s="36"/>
      <c r="C156" s="66"/>
      <c r="D156" s="66"/>
      <c r="R156" s="67"/>
    </row>
    <row r="157" spans="1:18" x14ac:dyDescent="0.2">
      <c r="A157" s="31" t="s">
        <v>89</v>
      </c>
      <c r="R157" s="67"/>
    </row>
    <row r="158" spans="1:18" x14ac:dyDescent="0.2">
      <c r="B158" s="32" t="s">
        <v>26</v>
      </c>
      <c r="C158" s="67">
        <f>'Survey Template'!C21</f>
        <v>19844.740000000002</v>
      </c>
      <c r="D158" s="67"/>
      <c r="E158" s="67"/>
      <c r="F158" s="67"/>
      <c r="G158" s="67">
        <f>'Survey Template'!G21</f>
        <v>16610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>
        <f t="array" ref="R158">AVERAGE(IF(C158:Q158&lt;&gt;0,C158:Q158,""))</f>
        <v>18227.370000000003</v>
      </c>
    </row>
    <row r="159" spans="1:18" ht="13.5" thickBot="1" x14ac:dyDescent="0.25">
      <c r="B159" s="32" t="s">
        <v>21</v>
      </c>
      <c r="C159" s="70">
        <f>'Survey Template'!C42</f>
        <v>992.22</v>
      </c>
      <c r="D159" s="70"/>
      <c r="E159" s="70"/>
      <c r="F159" s="70"/>
      <c r="G159" s="70">
        <f>'Survey Template'!G42</f>
        <v>830.5</v>
      </c>
      <c r="H159" s="70"/>
      <c r="I159" s="70"/>
      <c r="J159" s="70"/>
      <c r="K159" s="70"/>
      <c r="L159" s="70"/>
      <c r="M159" s="70"/>
      <c r="N159" s="70"/>
      <c r="O159" s="70"/>
      <c r="P159" s="70"/>
      <c r="Q159" s="69"/>
      <c r="R159" s="67">
        <f t="array" ref="R159">AVERAGE(IF(C159:Q159&lt;&gt;0,C159:Q159,""))</f>
        <v>911.36</v>
      </c>
    </row>
    <row r="160" spans="1:18" x14ac:dyDescent="0.2">
      <c r="B160" s="30" t="s">
        <v>16</v>
      </c>
      <c r="C160" s="67">
        <f>SUM(C158:C159)</f>
        <v>20836.960000000003</v>
      </c>
      <c r="D160" s="67"/>
      <c r="E160" s="67"/>
      <c r="F160" s="67"/>
      <c r="G160" s="67">
        <f>SUM(G158:G159)</f>
        <v>17440.5</v>
      </c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>
        <f t="array" ref="R160">AVERAGE(IF(C160:Q160&lt;&gt;0,C160:Q160,""))</f>
        <v>19138.730000000003</v>
      </c>
    </row>
    <row r="161" spans="1:18" x14ac:dyDescent="0.2"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</row>
    <row r="162" spans="1:18" x14ac:dyDescent="0.2">
      <c r="A162" s="31" t="s">
        <v>90</v>
      </c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</row>
    <row r="163" spans="1:18" x14ac:dyDescent="0.2">
      <c r="B163" s="32" t="s">
        <v>42</v>
      </c>
      <c r="C163" s="67">
        <f>C160+C34+C37+36*(C46)+2*C28</f>
        <v>22901.380000000005</v>
      </c>
      <c r="D163" s="67"/>
      <c r="E163" s="67"/>
      <c r="F163" s="67">
        <f>F75</f>
        <v>9866.0799999999981</v>
      </c>
      <c r="G163" s="67">
        <f>G160+G34+G37</f>
        <v>19904.68</v>
      </c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>
        <f t="array" ref="R163">AVERAGE(IF(C163:Q163&lt;&gt;0,C163:Q163,""))</f>
        <v>17557.38</v>
      </c>
    </row>
    <row r="164" spans="1:18" s="46" customFormat="1" hidden="1" x14ac:dyDescent="0.2">
      <c r="B164" s="48" t="s">
        <v>86</v>
      </c>
      <c r="C164" s="47"/>
      <c r="D164" s="47"/>
      <c r="R164" s="67" t="e">
        <f t="array" ref="R164">AVERAGE(IF(C164:Q164&lt;&gt;0,C164:Q164,""))</f>
        <v>#DIV/0!</v>
      </c>
    </row>
    <row r="165" spans="1:18" x14ac:dyDescent="0.2">
      <c r="B165" s="35"/>
      <c r="R165" s="67"/>
    </row>
    <row r="166" spans="1:18" x14ac:dyDescent="0.2">
      <c r="A166" s="31" t="s">
        <v>127</v>
      </c>
      <c r="R166" s="67"/>
    </row>
    <row r="167" spans="1:18" x14ac:dyDescent="0.2">
      <c r="B167" s="32" t="s">
        <v>77</v>
      </c>
      <c r="C167" s="67">
        <f>'Survey Template'!C85</f>
        <v>41886.14</v>
      </c>
      <c r="D167" s="67"/>
      <c r="E167" s="67"/>
      <c r="F167" s="67"/>
      <c r="G167" s="67">
        <f>'Survey Template'!G85</f>
        <v>34355</v>
      </c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>
        <f t="array" ref="R167">AVERAGE(IF(C167:Q167&lt;&gt;0,C167:Q167,""))</f>
        <v>38120.57</v>
      </c>
    </row>
    <row r="168" spans="1:18" ht="13.5" thickBot="1" x14ac:dyDescent="0.25">
      <c r="B168" s="32" t="s">
        <v>21</v>
      </c>
      <c r="C168" s="70">
        <f>'Survey Template'!C107</f>
        <v>2094.2800000000002</v>
      </c>
      <c r="D168" s="70"/>
      <c r="E168" s="70"/>
      <c r="F168" s="70"/>
      <c r="G168" s="70">
        <f>'Survey Template'!G107</f>
        <v>1717.75</v>
      </c>
      <c r="H168" s="70"/>
      <c r="I168" s="70"/>
      <c r="J168" s="70"/>
      <c r="K168" s="70"/>
      <c r="L168" s="70"/>
      <c r="M168" s="70"/>
      <c r="N168" s="70"/>
      <c r="O168" s="70"/>
      <c r="P168" s="70"/>
      <c r="Q168" s="69"/>
      <c r="R168" s="67">
        <f t="array" ref="R168">AVERAGE(IF(C168:Q168&lt;&gt;0,C168:Q168,""))</f>
        <v>1906.0150000000001</v>
      </c>
    </row>
    <row r="169" spans="1:18" x14ac:dyDescent="0.2">
      <c r="B169" s="30" t="s">
        <v>16</v>
      </c>
      <c r="C169" s="67">
        <f>SUM(C167:C168)</f>
        <v>43980.42</v>
      </c>
      <c r="D169" s="67"/>
      <c r="E169" s="67"/>
      <c r="F169" s="67"/>
      <c r="G169" s="67">
        <f>SUM(G167:G168)</f>
        <v>36072.75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>
        <f t="array" ref="R169">AVERAGE(IF(C169:Q169&lt;&gt;0,C169:Q169,""))</f>
        <v>40026.584999999999</v>
      </c>
    </row>
    <row r="170" spans="1:18" x14ac:dyDescent="0.2"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</row>
    <row r="171" spans="1:18" x14ac:dyDescent="0.2">
      <c r="A171" s="31" t="s">
        <v>126</v>
      </c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</row>
    <row r="172" spans="1:18" x14ac:dyDescent="0.2">
      <c r="B172" s="32" t="s">
        <v>42</v>
      </c>
      <c r="C172" s="67">
        <f>C169+C33+C37+36*(C46)+2*C28</f>
        <v>46044.84</v>
      </c>
      <c r="D172" s="67"/>
      <c r="E172" s="67"/>
      <c r="F172" s="67">
        <f>F84</f>
        <v>24658.959999999999</v>
      </c>
      <c r="G172" s="67">
        <f>G169+G34+G37</f>
        <v>38536.93</v>
      </c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>
        <f t="array" ref="R172">AVERAGE(IF(C172:Q172&lt;&gt;0,C172:Q172,""))</f>
        <v>36413.57666666666</v>
      </c>
    </row>
    <row r="173" spans="1:18" ht="5.0999999999999996" customHeight="1" x14ac:dyDescent="0.2">
      <c r="B173" s="35"/>
      <c r="R173" s="67"/>
    </row>
    <row r="174" spans="1:18" ht="15.75" x14ac:dyDescent="0.25">
      <c r="A174" s="34" t="s">
        <v>91</v>
      </c>
      <c r="B174" s="36"/>
      <c r="C174" s="66"/>
      <c r="D174" s="66"/>
      <c r="R174" s="67"/>
    </row>
    <row r="175" spans="1:18" x14ac:dyDescent="0.2">
      <c r="A175" s="31" t="s">
        <v>216</v>
      </c>
      <c r="R175" s="67"/>
    </row>
    <row r="176" spans="1:18" x14ac:dyDescent="0.2">
      <c r="B176" s="32" t="s">
        <v>26</v>
      </c>
      <c r="C176" s="67">
        <f>'Survey Template'!C22</f>
        <v>19522.3</v>
      </c>
      <c r="D176" s="67"/>
      <c r="E176" s="67"/>
      <c r="F176" s="67"/>
      <c r="G176" s="67">
        <f>'Survey Template'!G22</f>
        <v>17721.86</v>
      </c>
      <c r="H176" s="67"/>
      <c r="I176" s="67"/>
      <c r="J176" s="67"/>
      <c r="K176" s="67"/>
      <c r="L176" s="67">
        <f>'Survey Template'!L22</f>
        <v>19780</v>
      </c>
      <c r="M176" s="67">
        <f>'Survey Template'!M22</f>
        <v>18552.64</v>
      </c>
      <c r="N176" s="67"/>
      <c r="O176" s="67"/>
      <c r="P176" s="67"/>
      <c r="Q176" s="67"/>
      <c r="R176" s="67">
        <f t="array" ref="R176">AVERAGE(IF(C176:Q176&lt;&gt;0,C176:Q176,""))</f>
        <v>18894.2</v>
      </c>
    </row>
    <row r="177" spans="1:18" ht="13.5" thickBot="1" x14ac:dyDescent="0.25">
      <c r="B177" s="32" t="s">
        <v>21</v>
      </c>
      <c r="C177" s="70">
        <f>'Survey Template'!C43</f>
        <v>976.1</v>
      </c>
      <c r="D177" s="70"/>
      <c r="E177" s="70"/>
      <c r="F177" s="70"/>
      <c r="G177" s="70">
        <f>'Survey Template'!G43</f>
        <v>886.09</v>
      </c>
      <c r="H177" s="70"/>
      <c r="I177" s="70"/>
      <c r="J177" s="70"/>
      <c r="K177" s="70"/>
      <c r="L177" s="70">
        <f>'Survey Template'!L43</f>
        <v>576</v>
      </c>
      <c r="M177" s="70">
        <f>'Survey Template'!M43</f>
        <v>927.36</v>
      </c>
      <c r="N177" s="70"/>
      <c r="O177" s="70"/>
      <c r="P177" s="70"/>
      <c r="Q177" s="69"/>
      <c r="R177" s="67">
        <f t="array" ref="R177">AVERAGE(IF(C177:Q177&lt;&gt;0,C177:Q177,""))</f>
        <v>841.38750000000005</v>
      </c>
    </row>
    <row r="178" spans="1:18" x14ac:dyDescent="0.2">
      <c r="B178" s="30" t="s">
        <v>16</v>
      </c>
      <c r="C178" s="67">
        <f>SUM(C176:C177)</f>
        <v>20498.399999999998</v>
      </c>
      <c r="D178" s="67"/>
      <c r="E178" s="67"/>
      <c r="F178" s="67"/>
      <c r="G178" s="67">
        <f>SUM(G176:G177)</f>
        <v>18607.95</v>
      </c>
      <c r="H178" s="67"/>
      <c r="I178" s="67"/>
      <c r="J178" s="67"/>
      <c r="K178" s="67"/>
      <c r="L178" s="67">
        <f>SUM(L176:L177)</f>
        <v>20356</v>
      </c>
      <c r="M178" s="67">
        <f>SUM(M176:M177)</f>
        <v>19480</v>
      </c>
      <c r="N178" s="67"/>
      <c r="O178" s="67"/>
      <c r="P178" s="67"/>
      <c r="Q178" s="67"/>
      <c r="R178" s="67">
        <f t="array" ref="R178">AVERAGE(IF(C178:Q178&lt;&gt;0,C178:Q178,""))</f>
        <v>19735.587500000001</v>
      </c>
    </row>
    <row r="179" spans="1:18" x14ac:dyDescent="0.2"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</row>
    <row r="180" spans="1:18" x14ac:dyDescent="0.2">
      <c r="A180" s="31" t="s">
        <v>92</v>
      </c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</row>
    <row r="181" spans="1:18" x14ac:dyDescent="0.2">
      <c r="B181" s="32" t="s">
        <v>42</v>
      </c>
      <c r="C181" s="67">
        <f>C178+C40+40*(C19)+39*(C46)+2*C28</f>
        <v>22721.719999999998</v>
      </c>
      <c r="D181" s="67"/>
      <c r="E181" s="67"/>
      <c r="F181" s="67"/>
      <c r="G181" s="67">
        <f>G178+G40+G35</f>
        <v>21127.72</v>
      </c>
      <c r="H181" s="67"/>
      <c r="I181" s="67"/>
      <c r="J181" s="67"/>
      <c r="K181" s="67"/>
      <c r="L181" s="67">
        <f>L178+L33+L40+40*(L19+L46+L12)</f>
        <v>23039.599999999999</v>
      </c>
      <c r="M181" s="67">
        <f>M178+M40+32*(M19+M46+M12)</f>
        <v>21614.080000000002</v>
      </c>
      <c r="N181" s="67"/>
      <c r="O181" s="67"/>
      <c r="P181" s="67"/>
      <c r="Q181" s="67"/>
      <c r="R181" s="67">
        <f t="array" ref="R181">AVERAGE(IF(C181:Q181&lt;&gt;0,C181:Q181,""))</f>
        <v>22125.780000000002</v>
      </c>
    </row>
    <row r="182" spans="1:18" x14ac:dyDescent="0.2">
      <c r="B182" s="32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</row>
    <row r="183" spans="1:18" x14ac:dyDescent="0.2">
      <c r="A183" s="31" t="s">
        <v>132</v>
      </c>
      <c r="R183" s="67"/>
    </row>
    <row r="184" spans="1:18" x14ac:dyDescent="0.2">
      <c r="B184" s="32" t="s">
        <v>77</v>
      </c>
      <c r="C184" s="67">
        <f>'Survey Template'!C86</f>
        <v>28322.3</v>
      </c>
      <c r="D184" s="67"/>
      <c r="E184" s="67">
        <f>'Survey Template'!E86</f>
        <v>0</v>
      </c>
      <c r="F184" s="67">
        <f>'Survey Template'!F86</f>
        <v>0</v>
      </c>
      <c r="G184" s="67">
        <f>'Survey Template'!G86</f>
        <v>24729.119999999999</v>
      </c>
      <c r="H184" s="67"/>
      <c r="I184" s="67"/>
      <c r="J184" s="67">
        <f>'Survey Template'!J86</f>
        <v>0</v>
      </c>
      <c r="K184" s="67">
        <f>'Survey Template'!K86</f>
        <v>0</v>
      </c>
      <c r="L184" s="67">
        <f>'Survey Template'!L86</f>
        <v>51186</v>
      </c>
      <c r="M184" s="67">
        <f>'Survey Template'!M86</f>
        <v>35194.239999999998</v>
      </c>
      <c r="N184" s="67">
        <f>'Survey Template'!N86</f>
        <v>0</v>
      </c>
      <c r="O184" s="67">
        <f>'Survey Template'!O86</f>
        <v>0</v>
      </c>
      <c r="P184" s="67"/>
      <c r="Q184" s="67"/>
      <c r="R184" s="67">
        <f t="array" ref="R184">AVERAGE(IF(C184:Q184&lt;&gt;0,C184:Q184,""))</f>
        <v>34857.915000000001</v>
      </c>
    </row>
    <row r="185" spans="1:18" ht="13.5" thickBot="1" x14ac:dyDescent="0.25">
      <c r="B185" s="32" t="s">
        <v>21</v>
      </c>
      <c r="C185" s="70">
        <f>'Survey Template'!C108</f>
        <v>1416.1</v>
      </c>
      <c r="D185" s="70"/>
      <c r="E185" s="70">
        <f>'Survey Template'!E108</f>
        <v>0</v>
      </c>
      <c r="F185" s="70">
        <f>'Survey Template'!F108</f>
        <v>0</v>
      </c>
      <c r="G185" s="70">
        <f>'Survey Template'!G108</f>
        <v>1236.45</v>
      </c>
      <c r="H185" s="70"/>
      <c r="I185" s="70"/>
      <c r="J185" s="70">
        <f>'Survey Template'!J108</f>
        <v>0</v>
      </c>
      <c r="K185" s="70">
        <f>'Survey Template'!K108</f>
        <v>0</v>
      </c>
      <c r="L185" s="70">
        <f>'Survey Template'!L108</f>
        <v>2146</v>
      </c>
      <c r="M185" s="70">
        <f>'Survey Template'!M108</f>
        <v>1759.36</v>
      </c>
      <c r="N185" s="70">
        <f>'Survey Template'!N108</f>
        <v>0</v>
      </c>
      <c r="O185" s="70">
        <f>'Survey Template'!O108</f>
        <v>0</v>
      </c>
      <c r="P185" s="70"/>
      <c r="Q185" s="69"/>
      <c r="R185" s="67">
        <f t="array" ref="R185">AVERAGE(IF(C185:Q185&lt;&gt;0,C185:Q185,""))</f>
        <v>1639.4775</v>
      </c>
    </row>
    <row r="186" spans="1:18" x14ac:dyDescent="0.2">
      <c r="B186" s="30" t="s">
        <v>16</v>
      </c>
      <c r="C186" s="67">
        <f>SUM(C184:C185)</f>
        <v>29738.399999999998</v>
      </c>
      <c r="D186" s="67"/>
      <c r="E186" s="67"/>
      <c r="F186" s="67"/>
      <c r="G186" s="67">
        <f>SUM(G184:G185)</f>
        <v>25965.57</v>
      </c>
      <c r="H186" s="67"/>
      <c r="I186" s="67"/>
      <c r="J186" s="67"/>
      <c r="K186" s="67"/>
      <c r="L186" s="67">
        <f>SUM(L184:L185)</f>
        <v>53332</v>
      </c>
      <c r="M186" s="67">
        <f>SUM(M184:M185)</f>
        <v>36953.599999999999</v>
      </c>
      <c r="N186" s="67"/>
      <c r="O186" s="67"/>
      <c r="P186" s="67"/>
      <c r="Q186" s="67"/>
      <c r="R186" s="67">
        <f t="array" ref="R186">AVERAGE(IF(C186:Q186&lt;&gt;0,C186:Q186,""))</f>
        <v>36497.392500000002</v>
      </c>
    </row>
    <row r="187" spans="1:18" x14ac:dyDescent="0.2"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</row>
    <row r="188" spans="1:18" x14ac:dyDescent="0.2">
      <c r="A188" s="31" t="s">
        <v>128</v>
      </c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</row>
    <row r="189" spans="1:18" x14ac:dyDescent="0.2">
      <c r="B189" s="32" t="s">
        <v>42</v>
      </c>
      <c r="C189" s="67">
        <f>C186+C35+C41+40*(C19)+39*(C46)</f>
        <v>31961.719999999998</v>
      </c>
      <c r="D189" s="67"/>
      <c r="E189" s="67"/>
      <c r="F189" s="67"/>
      <c r="G189" s="67">
        <f>G186+G35+G41</f>
        <v>28485.34</v>
      </c>
      <c r="H189" s="67"/>
      <c r="I189" s="67"/>
      <c r="J189" s="67"/>
      <c r="K189" s="67"/>
      <c r="L189" s="67">
        <f>L186+40*(L19+L46+L12)+2*L28</f>
        <v>56015.6</v>
      </c>
      <c r="M189" s="67">
        <f>M186+32*(M19+M46+M12)</f>
        <v>39087.68</v>
      </c>
      <c r="N189" s="67"/>
      <c r="O189" s="67"/>
      <c r="P189" s="67"/>
      <c r="Q189" s="67"/>
      <c r="R189" s="67">
        <f t="array" ref="R189">AVERAGE(IF(C189:Q189&lt;&gt;0,C189:Q189,""))</f>
        <v>38887.584999999999</v>
      </c>
    </row>
    <row r="190" spans="1:18" x14ac:dyDescent="0.2">
      <c r="B190" s="32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</row>
    <row r="191" spans="1:18" ht="15.75" x14ac:dyDescent="0.25">
      <c r="A191" s="34" t="s">
        <v>95</v>
      </c>
      <c r="B191" s="36"/>
      <c r="C191" s="66"/>
      <c r="D191" s="66"/>
      <c r="R191" s="67"/>
    </row>
    <row r="192" spans="1:18" x14ac:dyDescent="0.2">
      <c r="A192" s="31" t="s">
        <v>217</v>
      </c>
      <c r="R192" s="67"/>
    </row>
    <row r="193" spans="1:18" x14ac:dyDescent="0.2">
      <c r="B193" s="32" t="s">
        <v>26</v>
      </c>
      <c r="C193" s="67">
        <f>'Survey Template'!C24</f>
        <v>13201.82</v>
      </c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>
        <f t="array" ref="R193">AVERAGE(IF(C193:Q193&lt;&gt;0,C193:Q193,""))</f>
        <v>13201.82</v>
      </c>
    </row>
    <row r="194" spans="1:18" ht="13.5" thickBot="1" x14ac:dyDescent="0.25">
      <c r="B194" s="32" t="s">
        <v>21</v>
      </c>
      <c r="C194" s="70">
        <f>'Survey Template'!C45</f>
        <v>660.08</v>
      </c>
      <c r="D194" s="70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69"/>
      <c r="R194" s="67">
        <f t="array" ref="R194">AVERAGE(IF(C194:Q194&lt;&gt;0,C194:Q194,""))</f>
        <v>660.08</v>
      </c>
    </row>
    <row r="195" spans="1:18" x14ac:dyDescent="0.2">
      <c r="B195" s="30" t="s">
        <v>16</v>
      </c>
      <c r="C195" s="67">
        <f>SUM(C193:C194)</f>
        <v>13861.9</v>
      </c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>
        <f t="array" ref="R195">AVERAGE(IF(C195:Q195&lt;&gt;0,C195:Q195,""))</f>
        <v>13861.9</v>
      </c>
    </row>
    <row r="196" spans="1:18" ht="6" customHeight="1" x14ac:dyDescent="0.2"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</row>
    <row r="197" spans="1:18" x14ac:dyDescent="0.2">
      <c r="A197" s="31" t="s">
        <v>99</v>
      </c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</row>
    <row r="198" spans="1:18" x14ac:dyDescent="0.2">
      <c r="B198" s="32" t="s">
        <v>42</v>
      </c>
      <c r="C198" s="67">
        <f>C195+C33+C43+24*(C46)</f>
        <v>15290.679999999998</v>
      </c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>
        <f t="array" ref="R198">AVERAGE(IF(C198:Q198&lt;&gt;0,C198:Q198,""))</f>
        <v>15290.679999999998</v>
      </c>
    </row>
    <row r="199" spans="1:18" x14ac:dyDescent="0.2">
      <c r="B199" s="32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</row>
    <row r="200" spans="1:18" x14ac:dyDescent="0.2">
      <c r="A200" s="31" t="s">
        <v>218</v>
      </c>
      <c r="R200" s="67"/>
    </row>
    <row r="201" spans="1:18" x14ac:dyDescent="0.2">
      <c r="B201" s="32" t="s">
        <v>77</v>
      </c>
      <c r="C201" s="67">
        <f>'Survey Template'!C88</f>
        <v>29767.06</v>
      </c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>
        <f t="array" ref="R201">AVERAGE(IF(C201:Q201&lt;&gt;0,C201:Q201,""))</f>
        <v>29767.06</v>
      </c>
    </row>
    <row r="202" spans="1:18" ht="13.5" thickBot="1" x14ac:dyDescent="0.25">
      <c r="B202" s="32" t="s">
        <v>21</v>
      </c>
      <c r="C202" s="70">
        <f>'Survey Template'!C110</f>
        <v>1488.3400000000001</v>
      </c>
      <c r="D202" s="70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69"/>
      <c r="R202" s="67">
        <f t="array" ref="R202">AVERAGE(IF(C202:Q202&lt;&gt;0,C202:Q202,""))</f>
        <v>1488.3400000000001</v>
      </c>
    </row>
    <row r="203" spans="1:18" x14ac:dyDescent="0.2">
      <c r="B203" s="30" t="s">
        <v>16</v>
      </c>
      <c r="C203" s="67">
        <f>SUM(C201:C202)</f>
        <v>31255.4</v>
      </c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>
        <f t="array" ref="R203">AVERAGE(IF(C203:Q203&lt;&gt;0,C203:Q203,""))</f>
        <v>31255.4</v>
      </c>
    </row>
    <row r="204" spans="1:18" x14ac:dyDescent="0.2"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</row>
    <row r="205" spans="1:18" x14ac:dyDescent="0.2">
      <c r="A205" s="31" t="s">
        <v>131</v>
      </c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</row>
    <row r="206" spans="1:18" x14ac:dyDescent="0.2">
      <c r="B206" s="32" t="s">
        <v>42</v>
      </c>
      <c r="C206" s="67">
        <f>C203+C43+C33+24*(C46)</f>
        <v>32684.180000000004</v>
      </c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>
        <f t="array" ref="R206">AVERAGE(IF(C206:Q206&lt;&gt;0,C206:Q206,""))</f>
        <v>32684.180000000004</v>
      </c>
    </row>
    <row r="207" spans="1:18" ht="7.5" customHeight="1" x14ac:dyDescent="0.2">
      <c r="R207" s="67"/>
    </row>
    <row r="208" spans="1:18" ht="15.75" x14ac:dyDescent="0.25">
      <c r="A208" s="34" t="s">
        <v>93</v>
      </c>
      <c r="B208" s="36"/>
      <c r="C208" s="66"/>
      <c r="D208" s="66"/>
      <c r="R208" s="67"/>
    </row>
    <row r="209" spans="1:18" x14ac:dyDescent="0.2">
      <c r="A209" s="31" t="s">
        <v>219</v>
      </c>
      <c r="R209" s="67"/>
    </row>
    <row r="210" spans="1:18" x14ac:dyDescent="0.2">
      <c r="B210" s="32" t="s">
        <v>26</v>
      </c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>
        <f>'Survey Template'!M19</f>
        <v>21286.080000000002</v>
      </c>
      <c r="N210" s="67">
        <f>'Survey Template'!N19</f>
        <v>13946.24</v>
      </c>
      <c r="O210" s="67"/>
      <c r="P210" s="67"/>
      <c r="Q210" s="67"/>
      <c r="R210" s="67">
        <f t="array" ref="R210">AVERAGE(IF(C210:Q210&lt;&gt;0,C210:Q210,""))</f>
        <v>17616.16</v>
      </c>
    </row>
    <row r="211" spans="1:18" ht="13.5" thickBot="1" x14ac:dyDescent="0.25">
      <c r="B211" s="32" t="s">
        <v>21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>
        <f>'Survey Template'!M40</f>
        <v>1064</v>
      </c>
      <c r="N211" s="70">
        <f>'Survey Template'!N40</f>
        <v>697.28</v>
      </c>
      <c r="O211" s="70"/>
      <c r="P211" s="70"/>
      <c r="Q211" s="69"/>
      <c r="R211" s="67">
        <f t="array" ref="R211">AVERAGE(IF(C211:Q211&lt;&gt;0,C211:Q211,""))</f>
        <v>880.64</v>
      </c>
    </row>
    <row r="212" spans="1:18" x14ac:dyDescent="0.2">
      <c r="B212" s="30" t="s">
        <v>16</v>
      </c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>
        <f>SUM(M210:M211)</f>
        <v>22350.080000000002</v>
      </c>
      <c r="N212" s="67">
        <f>SUM(N210:N211)</f>
        <v>14643.52</v>
      </c>
      <c r="O212" s="67"/>
      <c r="P212" s="67"/>
      <c r="Q212" s="67"/>
      <c r="R212" s="67">
        <f t="array" ref="R212">AVERAGE(IF(C212:Q212&lt;&gt;0,C212:Q212,""))</f>
        <v>18496.800000000003</v>
      </c>
    </row>
    <row r="213" spans="1:18" ht="4.5" customHeight="1" x14ac:dyDescent="0.2"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</row>
    <row r="214" spans="1:18" x14ac:dyDescent="0.2">
      <c r="A214" s="31" t="s">
        <v>96</v>
      </c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</row>
    <row r="215" spans="1:18" x14ac:dyDescent="0.2">
      <c r="B215" s="32" t="s">
        <v>42</v>
      </c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>
        <f>+M212+32*(M12+M18+M46)</f>
        <v>24620.800000000003</v>
      </c>
      <c r="N215" s="67">
        <f>+N212+N18+32*(N12+N46)+2*N28</f>
        <v>16729.28</v>
      </c>
      <c r="O215" s="67"/>
      <c r="P215" s="67"/>
      <c r="Q215" s="67"/>
      <c r="R215" s="67">
        <f t="array" ref="R215">AVERAGE(IF(C215:Q215&lt;&gt;0,C215:Q215,""))</f>
        <v>20675.04</v>
      </c>
    </row>
    <row r="216" spans="1:18" ht="6.75" customHeight="1" x14ac:dyDescent="0.2">
      <c r="B216" s="35"/>
      <c r="R216" s="67"/>
    </row>
    <row r="217" spans="1:18" x14ac:dyDescent="0.2">
      <c r="A217" s="31" t="s">
        <v>129</v>
      </c>
      <c r="R217" s="67"/>
    </row>
    <row r="218" spans="1:18" x14ac:dyDescent="0.2">
      <c r="B218" s="32" t="s">
        <v>77</v>
      </c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>
        <f>'Survey Template'!M83</f>
        <v>37927.68</v>
      </c>
      <c r="N218" s="67">
        <f>'Survey Template'!N83</f>
        <v>32535.68</v>
      </c>
      <c r="O218" s="67"/>
      <c r="P218" s="67"/>
      <c r="Q218" s="67"/>
      <c r="R218" s="67">
        <f t="array" ref="R218">AVERAGE(IF(C218:Q218&lt;&gt;0,C218:Q218,""))</f>
        <v>35231.68</v>
      </c>
    </row>
    <row r="219" spans="1:18" ht="13.5" thickBot="1" x14ac:dyDescent="0.25">
      <c r="B219" s="32" t="s">
        <v>21</v>
      </c>
      <c r="C219" s="70"/>
      <c r="D219" s="70"/>
      <c r="E219" s="70"/>
      <c r="F219" s="70"/>
      <c r="G219" s="70"/>
      <c r="H219" s="70"/>
      <c r="I219" s="70"/>
      <c r="J219" s="70"/>
      <c r="K219" s="70"/>
      <c r="L219" s="70"/>
      <c r="M219" s="70">
        <f>'Survey Template'!M105</f>
        <v>1896</v>
      </c>
      <c r="N219" s="70">
        <f>'Survey Template'!N105</f>
        <v>1626.56</v>
      </c>
      <c r="O219" s="70"/>
      <c r="P219" s="70"/>
      <c r="Q219" s="69"/>
      <c r="R219" s="67">
        <f t="array" ref="R219">AVERAGE(IF(C219:Q219&lt;&gt;0,C219:Q219,""))</f>
        <v>1761.28</v>
      </c>
    </row>
    <row r="220" spans="1:18" x14ac:dyDescent="0.2">
      <c r="B220" s="30" t="s">
        <v>16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>
        <f>SUM(M218:M219)</f>
        <v>39823.68</v>
      </c>
      <c r="N220" s="67">
        <f>SUM(N218:N219)</f>
        <v>34162.239999999998</v>
      </c>
      <c r="O220" s="67"/>
      <c r="P220" s="67"/>
      <c r="Q220" s="67"/>
      <c r="R220" s="67">
        <f t="array" ref="R220">AVERAGE(IF(C220:Q220&lt;&gt;0,C220:Q220,""))</f>
        <v>36992.959999999999</v>
      </c>
    </row>
    <row r="221" spans="1:18" x14ac:dyDescent="0.2">
      <c r="A221" s="31" t="s">
        <v>130</v>
      </c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</row>
    <row r="222" spans="1:18" x14ac:dyDescent="0.2">
      <c r="B222" s="32" t="s">
        <v>42</v>
      </c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>
        <f>+M220+32*(M12+M18+M46)</f>
        <v>42094.400000000001</v>
      </c>
      <c r="N222" s="67">
        <f>+N220+N18+32*(N12+N46)+2*N28</f>
        <v>36248</v>
      </c>
      <c r="O222" s="67"/>
      <c r="P222" s="67"/>
      <c r="Q222" s="67"/>
      <c r="R222" s="67">
        <f t="array" ref="R222">AVERAGE(IF(C222:Q222&lt;&gt;0,C222:Q222,""))</f>
        <v>39171.199999999997</v>
      </c>
    </row>
    <row r="223" spans="1:18" x14ac:dyDescent="0.2">
      <c r="A223" s="45" t="s">
        <v>220</v>
      </c>
    </row>
    <row r="224" spans="1:18" x14ac:dyDescent="0.2">
      <c r="A224" s="45" t="s">
        <v>222</v>
      </c>
    </row>
    <row r="225" spans="1:1" x14ac:dyDescent="0.2">
      <c r="A225" s="45"/>
    </row>
  </sheetData>
  <phoneticPr fontId="0" type="noConversion"/>
  <printOptions horizontalCentered="1"/>
  <pageMargins left="0.25" right="0.25" top="0.5" bottom="0.5" header="0.25" footer="0.25"/>
  <pageSetup paperSize="5" scale="83" fitToHeight="0" orientation="landscape" r:id="rId1"/>
  <headerFooter alignWithMargins="0">
    <oddFooter>&amp;ROffice of Planning and Institutional Research, &amp;F, &amp;D
Page &amp;P of &amp;N</oddFooter>
  </headerFooter>
  <rowBreaks count="5" manualBreakCount="5">
    <brk id="44" max="17" man="1"/>
    <brk id="85" max="17" man="1"/>
    <brk id="120" max="17" man="1"/>
    <brk id="154" max="17" man="1"/>
    <brk id="190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showRowColHeaders="0" zoomScaleNormal="100" zoomScaleSheetLayoutView="100" workbookViewId="0">
      <pane xSplit="2" ySplit="9" topLeftCell="H10" activePane="bottomRight" state="frozen"/>
      <selection activeCell="G60" sqref="G60"/>
      <selection pane="topRight" activeCell="G60" sqref="G60"/>
      <selection pane="bottomLeft" activeCell="G60" sqref="G60"/>
      <selection pane="bottomRight" activeCell="M22" sqref="M22"/>
    </sheetView>
  </sheetViews>
  <sheetFormatPr defaultColWidth="9.140625" defaultRowHeight="12.75" x14ac:dyDescent="0.2"/>
  <cols>
    <col min="1" max="1" width="35.5703125" style="74" customWidth="1"/>
    <col min="2" max="2" width="52.140625" style="74" customWidth="1"/>
    <col min="3" max="3" width="10.7109375" style="74" bestFit="1" customWidth="1"/>
    <col min="4" max="4" width="10.42578125" style="74" customWidth="1"/>
    <col min="5" max="5" width="10.7109375" style="74" bestFit="1" customWidth="1"/>
    <col min="6" max="6" width="8" style="74" customWidth="1"/>
    <col min="7" max="7" width="12.5703125" style="74" customWidth="1"/>
    <col min="8" max="9" width="9.5703125" style="74" customWidth="1"/>
    <col min="10" max="10" width="10.7109375" style="74" bestFit="1" customWidth="1"/>
    <col min="11" max="11" width="8" style="74" customWidth="1"/>
    <col min="12" max="12" width="10.140625" style="74" customWidth="1"/>
    <col min="13" max="13" width="11.28515625" style="74" customWidth="1"/>
    <col min="14" max="14" width="10.28515625" style="74" customWidth="1"/>
    <col min="15" max="15" width="9.7109375" style="74" bestFit="1" customWidth="1"/>
    <col min="16" max="16" width="11.42578125" style="257" customWidth="1"/>
    <col min="17" max="17" width="11.7109375" style="21" bestFit="1" customWidth="1"/>
    <col min="18" max="16384" width="9.140625" style="74"/>
  </cols>
  <sheetData>
    <row r="1" spans="1:17" ht="18" customHeight="1" x14ac:dyDescent="0.25">
      <c r="A1" s="297" t="s">
        <v>265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5" customHeight="1" x14ac:dyDescent="0.25">
      <c r="A2" s="298" t="s">
        <v>121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</row>
    <row r="3" spans="1:17" ht="7.5" customHeight="1" x14ac:dyDescent="0.25">
      <c r="A3" s="28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28"/>
    </row>
    <row r="4" spans="1:17" ht="15.75" customHeight="1" x14ac:dyDescent="0.25">
      <c r="A4" s="281" t="s">
        <v>171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0"/>
      <c r="O4" s="40"/>
      <c r="P4" s="28"/>
    </row>
    <row r="5" spans="1:17" ht="15" customHeight="1" x14ac:dyDescent="0.2">
      <c r="A5" s="281" t="s">
        <v>172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</row>
    <row r="6" spans="1:17" ht="15" customHeight="1" x14ac:dyDescent="0.2">
      <c r="A6" s="281" t="s">
        <v>170</v>
      </c>
      <c r="B6" s="281"/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"/>
    </row>
    <row r="7" spans="1:17" ht="15.75" x14ac:dyDescent="0.25">
      <c r="A7" s="23"/>
      <c r="B7" s="24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7"/>
      <c r="O7" s="38"/>
      <c r="P7" s="22"/>
    </row>
    <row r="8" spans="1:17" s="25" customFormat="1" ht="15.75" thickBot="1" x14ac:dyDescent="0.25">
      <c r="A8" s="296"/>
      <c r="B8" s="296"/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  <c r="N8" s="296"/>
      <c r="P8" s="26"/>
      <c r="Q8" s="27"/>
    </row>
    <row r="9" spans="1:17" ht="13.5" thickBot="1" x14ac:dyDescent="0.25">
      <c r="C9" s="258" t="s">
        <v>0</v>
      </c>
      <c r="D9" s="259" t="s">
        <v>261</v>
      </c>
      <c r="E9" s="259" t="s">
        <v>1</v>
      </c>
      <c r="F9" s="259" t="s">
        <v>2</v>
      </c>
      <c r="G9" s="259" t="s">
        <v>223</v>
      </c>
      <c r="H9" s="259" t="s">
        <v>229</v>
      </c>
      <c r="I9" s="259" t="s">
        <v>230</v>
      </c>
      <c r="J9" s="259" t="s">
        <v>3</v>
      </c>
      <c r="K9" s="259" t="s">
        <v>4</v>
      </c>
      <c r="L9" s="259" t="s">
        <v>5</v>
      </c>
      <c r="M9" s="259" t="s">
        <v>6</v>
      </c>
      <c r="N9" s="259" t="s">
        <v>7</v>
      </c>
      <c r="O9" s="259" t="s">
        <v>8</v>
      </c>
      <c r="P9" s="259" t="s">
        <v>9</v>
      </c>
      <c r="Q9" s="260" t="s">
        <v>260</v>
      </c>
    </row>
    <row r="10" spans="1:17" x14ac:dyDescent="0.2">
      <c r="A10" s="41" t="s">
        <v>61</v>
      </c>
      <c r="C10" s="40"/>
      <c r="D10" s="40"/>
      <c r="E10" s="40"/>
      <c r="F10" s="40"/>
      <c r="G10" s="28"/>
      <c r="H10" s="28"/>
      <c r="I10" s="28"/>
      <c r="J10" s="40"/>
      <c r="K10" s="40"/>
      <c r="L10" s="40"/>
      <c r="M10" s="40"/>
      <c r="N10" s="40"/>
      <c r="O10" s="40"/>
      <c r="P10" s="28"/>
      <c r="Q10" s="79"/>
    </row>
    <row r="11" spans="1:17" ht="13.5" thickBot="1" x14ac:dyDescent="0.25">
      <c r="B11" s="41" t="s">
        <v>26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8"/>
      <c r="Q11" s="79"/>
    </row>
    <row r="12" spans="1:17" x14ac:dyDescent="0.2">
      <c r="B12" s="39" t="s">
        <v>110</v>
      </c>
      <c r="C12" s="80">
        <v>105.07</v>
      </c>
      <c r="D12" s="80">
        <v>78.8</v>
      </c>
      <c r="E12" s="80">
        <v>105.07</v>
      </c>
      <c r="F12" s="81">
        <v>105.07</v>
      </c>
      <c r="G12" s="81">
        <v>105.07</v>
      </c>
      <c r="H12" s="81">
        <v>105.07</v>
      </c>
      <c r="I12" s="81">
        <v>105.07</v>
      </c>
      <c r="J12" s="81">
        <v>105.07</v>
      </c>
      <c r="K12" s="81">
        <v>105.07</v>
      </c>
      <c r="L12" s="81">
        <v>105.07</v>
      </c>
      <c r="M12" s="82">
        <v>105.07</v>
      </c>
      <c r="N12" s="81">
        <v>105.07</v>
      </c>
      <c r="O12" s="81">
        <v>105.07</v>
      </c>
      <c r="P12" s="83">
        <v>105.07</v>
      </c>
      <c r="Q12" s="84">
        <v>105.07</v>
      </c>
    </row>
    <row r="13" spans="1:17" x14ac:dyDescent="0.2">
      <c r="B13" s="39" t="s">
        <v>235</v>
      </c>
      <c r="C13" s="85"/>
      <c r="D13" s="85"/>
      <c r="E13" s="86"/>
      <c r="F13" s="87">
        <v>-1.75</v>
      </c>
      <c r="G13" s="88"/>
      <c r="H13" s="88"/>
      <c r="I13" s="88"/>
      <c r="J13" s="88"/>
      <c r="K13" s="88"/>
      <c r="L13" s="88"/>
      <c r="M13" s="89"/>
      <c r="N13" s="88"/>
      <c r="O13" s="88">
        <v>-1.75</v>
      </c>
      <c r="P13" s="90"/>
      <c r="Q13" s="91"/>
    </row>
    <row r="14" spans="1:17" x14ac:dyDescent="0.2">
      <c r="B14" s="39" t="s">
        <v>119</v>
      </c>
      <c r="C14" s="92">
        <v>44.17</v>
      </c>
      <c r="D14" s="93">
        <v>33.119999999999997</v>
      </c>
      <c r="E14" s="94">
        <v>49.59</v>
      </c>
      <c r="F14" s="94">
        <v>36.380000000000003</v>
      </c>
      <c r="G14" s="94">
        <v>46.88</v>
      </c>
      <c r="H14" s="95">
        <v>35.14</v>
      </c>
      <c r="I14" s="95">
        <v>35.14</v>
      </c>
      <c r="J14" s="94">
        <v>40.130000000000003</v>
      </c>
      <c r="K14" s="94">
        <v>38.880000000000003</v>
      </c>
      <c r="L14" s="94">
        <v>44.2</v>
      </c>
      <c r="M14" s="96">
        <v>52.29</v>
      </c>
      <c r="N14" s="94">
        <v>37.630000000000003</v>
      </c>
      <c r="O14" s="94">
        <v>36.380000000000003</v>
      </c>
      <c r="P14" s="97">
        <v>40.130000000000003</v>
      </c>
      <c r="Q14" s="91"/>
    </row>
    <row r="15" spans="1:17" x14ac:dyDescent="0.2">
      <c r="B15" s="39" t="s">
        <v>111</v>
      </c>
      <c r="C15" s="98">
        <v>448.73</v>
      </c>
      <c r="D15" s="263"/>
      <c r="E15" s="99">
        <v>403.51</v>
      </c>
      <c r="F15" s="99">
        <v>334.13</v>
      </c>
      <c r="G15" s="100">
        <v>347.91</v>
      </c>
      <c r="H15" s="99">
        <v>347.91</v>
      </c>
      <c r="I15" s="99">
        <v>347.91</v>
      </c>
      <c r="J15" s="99">
        <v>303.70999999999998</v>
      </c>
      <c r="K15" s="101">
        <v>295.33999999999997</v>
      </c>
      <c r="L15" s="101">
        <v>288.16000000000003</v>
      </c>
      <c r="M15" s="102">
        <v>379.95</v>
      </c>
      <c r="N15" s="101">
        <v>408.1</v>
      </c>
      <c r="O15" s="101">
        <v>290.60000000000002</v>
      </c>
      <c r="P15" s="279">
        <v>398.13</v>
      </c>
      <c r="Q15" s="104">
        <v>385</v>
      </c>
    </row>
    <row r="16" spans="1:17" x14ac:dyDescent="0.2">
      <c r="B16" s="39" t="s">
        <v>238</v>
      </c>
      <c r="C16" s="98">
        <v>724.97</v>
      </c>
      <c r="D16" s="263"/>
      <c r="E16" s="105"/>
      <c r="F16" s="105"/>
      <c r="G16" s="106"/>
      <c r="H16" s="105"/>
      <c r="I16" s="105"/>
      <c r="J16" s="105"/>
      <c r="K16" s="107"/>
      <c r="L16" s="107"/>
      <c r="M16" s="102">
        <v>17160</v>
      </c>
      <c r="N16" s="107"/>
      <c r="O16" s="107"/>
      <c r="P16" s="103"/>
      <c r="Q16" s="108"/>
    </row>
    <row r="17" spans="2:17" x14ac:dyDescent="0.2">
      <c r="B17" s="39" t="s">
        <v>112</v>
      </c>
      <c r="C17" s="98">
        <v>652.47</v>
      </c>
      <c r="D17" s="263"/>
      <c r="E17" s="99">
        <v>602.36</v>
      </c>
      <c r="F17" s="99">
        <v>379.76</v>
      </c>
      <c r="G17" s="109"/>
      <c r="H17" s="110"/>
      <c r="I17" s="110"/>
      <c r="J17" s="110"/>
      <c r="K17" s="109"/>
      <c r="L17" s="109"/>
      <c r="M17" s="102">
        <v>593.49</v>
      </c>
      <c r="N17" s="109"/>
      <c r="O17" s="109"/>
      <c r="P17" s="103"/>
      <c r="Q17" s="108"/>
    </row>
    <row r="18" spans="2:17" x14ac:dyDescent="0.2">
      <c r="B18" s="39" t="s">
        <v>64</v>
      </c>
      <c r="C18" s="98">
        <v>32743.7</v>
      </c>
      <c r="D18" s="263"/>
      <c r="E18" s="282">
        <v>22408.12</v>
      </c>
      <c r="F18" s="109"/>
      <c r="G18" s="99">
        <v>29174.65</v>
      </c>
      <c r="H18" s="110"/>
      <c r="I18" s="110"/>
      <c r="J18" s="101">
        <v>28111</v>
      </c>
      <c r="K18" s="109"/>
      <c r="L18" s="101">
        <v>25490.799999999999</v>
      </c>
      <c r="M18" s="102">
        <v>32736.83</v>
      </c>
      <c r="N18" s="109"/>
      <c r="O18" s="109"/>
      <c r="P18" s="103"/>
      <c r="Q18" s="108"/>
    </row>
    <row r="19" spans="2:17" x14ac:dyDescent="0.2">
      <c r="B19" s="39" t="s">
        <v>120</v>
      </c>
      <c r="C19" s="111"/>
      <c r="D19" s="112"/>
      <c r="E19" s="109"/>
      <c r="F19" s="109"/>
      <c r="G19" s="109"/>
      <c r="H19" s="110"/>
      <c r="I19" s="110"/>
      <c r="J19" s="109"/>
      <c r="K19" s="109"/>
      <c r="L19" s="109"/>
      <c r="M19" s="113">
        <v>21286.080000000002</v>
      </c>
      <c r="N19" s="101">
        <v>13946.24</v>
      </c>
      <c r="O19" s="109"/>
      <c r="P19" s="103"/>
      <c r="Q19" s="108"/>
    </row>
    <row r="20" spans="2:17" x14ac:dyDescent="0.2">
      <c r="B20" s="39" t="s">
        <v>65</v>
      </c>
      <c r="C20" s="98">
        <v>25248.16</v>
      </c>
      <c r="D20" s="263"/>
      <c r="E20" s="109"/>
      <c r="F20" s="109"/>
      <c r="G20" s="109"/>
      <c r="H20" s="110"/>
      <c r="I20" s="110"/>
      <c r="J20" s="109"/>
      <c r="K20" s="109"/>
      <c r="L20" s="109"/>
      <c r="M20" s="109"/>
      <c r="N20" s="109"/>
      <c r="O20" s="109"/>
      <c r="P20" s="103"/>
      <c r="Q20" s="108"/>
    </row>
    <row r="21" spans="2:17" x14ac:dyDescent="0.2">
      <c r="B21" s="39" t="s">
        <v>94</v>
      </c>
      <c r="C21" s="98">
        <v>19844.740000000002</v>
      </c>
      <c r="D21" s="264"/>
      <c r="E21" s="114"/>
      <c r="F21" s="109"/>
      <c r="G21" s="99">
        <v>16610</v>
      </c>
      <c r="H21" s="115"/>
      <c r="I21" s="115"/>
      <c r="J21" s="114"/>
      <c r="K21" s="114"/>
      <c r="L21" s="114"/>
      <c r="M21" s="114"/>
      <c r="N21" s="114"/>
      <c r="O21" s="114"/>
      <c r="P21" s="116"/>
      <c r="Q21" s="117"/>
    </row>
    <row r="22" spans="2:17" x14ac:dyDescent="0.2">
      <c r="B22" s="39" t="s">
        <v>79</v>
      </c>
      <c r="C22" s="98">
        <v>19522.3</v>
      </c>
      <c r="D22" s="264"/>
      <c r="E22" s="114"/>
      <c r="F22" s="105"/>
      <c r="G22" s="99">
        <v>17721.86</v>
      </c>
      <c r="H22" s="115"/>
      <c r="I22" s="115"/>
      <c r="J22" s="114"/>
      <c r="K22" s="114"/>
      <c r="L22" s="118">
        <v>19780</v>
      </c>
      <c r="M22" s="102">
        <v>18552.64</v>
      </c>
      <c r="N22" s="119"/>
      <c r="O22" s="119"/>
      <c r="P22" s="116"/>
      <c r="Q22" s="117"/>
    </row>
    <row r="23" spans="2:17" x14ac:dyDescent="0.2">
      <c r="B23" s="39" t="s">
        <v>66</v>
      </c>
      <c r="C23" s="98">
        <v>37563.519999999997</v>
      </c>
      <c r="D23" s="263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3"/>
      <c r="Q23" s="108"/>
    </row>
    <row r="24" spans="2:17" x14ac:dyDescent="0.2">
      <c r="B24" s="39" t="s">
        <v>103</v>
      </c>
      <c r="C24" s="98">
        <v>13201.82</v>
      </c>
      <c r="D24" s="263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3"/>
      <c r="Q24" s="108"/>
    </row>
    <row r="25" spans="2:17" x14ac:dyDescent="0.2">
      <c r="B25" s="39" t="s">
        <v>115</v>
      </c>
      <c r="C25" s="98">
        <v>11551.56</v>
      </c>
      <c r="D25" s="263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3"/>
      <c r="Q25" s="108"/>
    </row>
    <row r="26" spans="2:17" x14ac:dyDescent="0.2">
      <c r="B26" s="120" t="s">
        <v>174</v>
      </c>
      <c r="C26" s="121">
        <v>590.87</v>
      </c>
      <c r="D26" s="265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3"/>
      <c r="Q26" s="108"/>
    </row>
    <row r="27" spans="2:17" x14ac:dyDescent="0.2">
      <c r="B27" s="120" t="s">
        <v>173</v>
      </c>
      <c r="C27" s="122">
        <v>539.49</v>
      </c>
      <c r="D27" s="266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125"/>
    </row>
    <row r="28" spans="2:17" x14ac:dyDescent="0.2">
      <c r="B28" s="126" t="s">
        <v>236</v>
      </c>
      <c r="C28" s="107"/>
      <c r="D28" s="107"/>
      <c r="E28" s="109"/>
      <c r="F28" s="109"/>
      <c r="G28" s="109"/>
      <c r="H28" s="109"/>
      <c r="I28" s="109"/>
      <c r="J28" s="109"/>
      <c r="K28" s="109"/>
      <c r="L28" s="113">
        <v>30435.3</v>
      </c>
      <c r="M28" s="127"/>
      <c r="N28" s="109"/>
      <c r="O28" s="109"/>
      <c r="P28" s="103"/>
      <c r="Q28" s="108"/>
    </row>
    <row r="29" spans="2:17" x14ac:dyDescent="0.2">
      <c r="B29" s="128" t="s">
        <v>242</v>
      </c>
      <c r="C29" s="107"/>
      <c r="D29" s="107"/>
      <c r="E29" s="109"/>
      <c r="F29" s="109"/>
      <c r="G29" s="109"/>
      <c r="H29" s="109"/>
      <c r="I29" s="109"/>
      <c r="J29" s="109"/>
      <c r="K29" s="109"/>
      <c r="L29" s="129"/>
      <c r="M29" s="113">
        <v>17186.560000000001</v>
      </c>
      <c r="N29" s="109"/>
      <c r="O29" s="109"/>
      <c r="P29" s="103"/>
      <c r="Q29" s="108"/>
    </row>
    <row r="30" spans="2:17" x14ac:dyDescent="0.2">
      <c r="B30" s="128" t="s">
        <v>243</v>
      </c>
      <c r="C30" s="107"/>
      <c r="D30" s="107"/>
      <c r="E30" s="109"/>
      <c r="F30" s="109"/>
      <c r="G30" s="109"/>
      <c r="H30" s="109"/>
      <c r="I30" s="109"/>
      <c r="J30" s="109"/>
      <c r="K30" s="109"/>
      <c r="L30" s="129"/>
      <c r="M30" s="113">
        <v>16311.36</v>
      </c>
      <c r="N30" s="109"/>
      <c r="O30" s="109"/>
      <c r="P30" s="103"/>
      <c r="Q30" s="108"/>
    </row>
    <row r="31" spans="2:17" x14ac:dyDescent="0.2">
      <c r="B31" s="128" t="s">
        <v>244</v>
      </c>
      <c r="C31" s="107"/>
      <c r="D31" s="107"/>
      <c r="E31" s="109"/>
      <c r="F31" s="109"/>
      <c r="G31" s="109"/>
      <c r="H31" s="109"/>
      <c r="I31" s="109"/>
      <c r="J31" s="109"/>
      <c r="K31" s="109"/>
      <c r="L31" s="129"/>
      <c r="M31" s="113">
        <v>19739.2</v>
      </c>
      <c r="N31" s="109"/>
      <c r="O31" s="109"/>
      <c r="P31" s="103"/>
      <c r="Q31" s="108"/>
    </row>
    <row r="32" spans="2:17" x14ac:dyDescent="0.2">
      <c r="B32" s="128" t="s">
        <v>245</v>
      </c>
      <c r="C32" s="107"/>
      <c r="D32" s="107"/>
      <c r="E32" s="109"/>
      <c r="F32" s="109"/>
      <c r="G32" s="109"/>
      <c r="H32" s="109"/>
      <c r="I32" s="109"/>
      <c r="J32" s="109"/>
      <c r="K32" s="109"/>
      <c r="L32" s="129"/>
      <c r="M32" s="113">
        <v>17959.36</v>
      </c>
      <c r="N32" s="109"/>
      <c r="O32" s="109"/>
      <c r="P32" s="103"/>
      <c r="Q32" s="108"/>
    </row>
    <row r="33" spans="2:17" x14ac:dyDescent="0.2">
      <c r="B33" s="12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1"/>
    </row>
    <row r="34" spans="2:17" ht="13.5" thickBot="1" x14ac:dyDescent="0.25">
      <c r="B34" s="41" t="s">
        <v>108</v>
      </c>
      <c r="C34" s="17"/>
      <c r="D34" s="17"/>
      <c r="E34" s="132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</row>
    <row r="35" spans="2:17" x14ac:dyDescent="0.2">
      <c r="B35" s="39" t="s">
        <v>78</v>
      </c>
      <c r="C35" s="133">
        <v>5.25</v>
      </c>
      <c r="D35" s="134">
        <v>5.25</v>
      </c>
      <c r="E35" s="81">
        <v>5.25</v>
      </c>
      <c r="F35" s="81">
        <v>5.16</v>
      </c>
      <c r="G35" s="81">
        <v>5.25</v>
      </c>
      <c r="H35" s="81">
        <v>5.25</v>
      </c>
      <c r="I35" s="81">
        <v>5.25</v>
      </c>
      <c r="J35" s="81">
        <v>5.16</v>
      </c>
      <c r="K35" s="81">
        <v>5.25</v>
      </c>
      <c r="L35" s="81">
        <v>5.16</v>
      </c>
      <c r="M35" s="135">
        <v>5.25</v>
      </c>
      <c r="N35" s="81">
        <v>5.25</v>
      </c>
      <c r="O35" s="81">
        <v>5.25</v>
      </c>
      <c r="P35" s="83">
        <v>5.25</v>
      </c>
      <c r="Q35" s="83">
        <v>5.25</v>
      </c>
    </row>
    <row r="36" spans="2:17" x14ac:dyDescent="0.2">
      <c r="B36" s="39" t="s">
        <v>62</v>
      </c>
      <c r="C36" s="98">
        <v>22.43</v>
      </c>
      <c r="D36" s="263"/>
      <c r="E36" s="99">
        <v>20.170000000000002</v>
      </c>
      <c r="F36" s="99">
        <v>16.7</v>
      </c>
      <c r="G36" s="99">
        <v>17.39</v>
      </c>
      <c r="H36" s="99">
        <v>17.39</v>
      </c>
      <c r="I36" s="99">
        <v>17.39</v>
      </c>
      <c r="J36" s="101">
        <v>15.18</v>
      </c>
      <c r="K36" s="101">
        <v>14.76</v>
      </c>
      <c r="L36" s="101">
        <v>14.4</v>
      </c>
      <c r="M36" s="102">
        <v>18.989999999999998</v>
      </c>
      <c r="N36" s="101">
        <v>20.399999999999999</v>
      </c>
      <c r="O36" s="101">
        <v>14.52</v>
      </c>
      <c r="P36" s="279">
        <v>19.899999999999999</v>
      </c>
      <c r="Q36" s="101">
        <v>19.25</v>
      </c>
    </row>
    <row r="37" spans="2:17" x14ac:dyDescent="0.2">
      <c r="B37" s="39" t="s">
        <v>239</v>
      </c>
      <c r="C37" s="98">
        <v>32.619999999999997</v>
      </c>
      <c r="D37" s="263"/>
      <c r="E37" s="105"/>
      <c r="F37" s="105"/>
      <c r="G37" s="105"/>
      <c r="H37" s="105"/>
      <c r="I37" s="105"/>
      <c r="J37" s="107"/>
      <c r="K37" s="107"/>
      <c r="L37" s="107"/>
      <c r="M37" s="102">
        <v>858</v>
      </c>
      <c r="N37" s="107"/>
      <c r="O37" s="107"/>
      <c r="P37" s="103"/>
      <c r="Q37" s="108"/>
    </row>
    <row r="38" spans="2:17" x14ac:dyDescent="0.2">
      <c r="B38" s="39" t="s">
        <v>63</v>
      </c>
      <c r="C38" s="98">
        <v>32.619999999999997</v>
      </c>
      <c r="D38" s="263"/>
      <c r="E38" s="99">
        <v>30.11</v>
      </c>
      <c r="F38" s="99">
        <v>18.98</v>
      </c>
      <c r="G38" s="109"/>
      <c r="H38" s="110"/>
      <c r="I38" s="110"/>
      <c r="J38" s="109"/>
      <c r="K38" s="109"/>
      <c r="L38" s="109"/>
      <c r="M38" s="102">
        <v>29.67</v>
      </c>
      <c r="N38" s="109"/>
      <c r="O38" s="109"/>
      <c r="P38" s="103"/>
      <c r="Q38" s="108"/>
    </row>
    <row r="39" spans="2:17" x14ac:dyDescent="0.2">
      <c r="B39" s="39" t="s">
        <v>64</v>
      </c>
      <c r="C39" s="98">
        <v>1637.18</v>
      </c>
      <c r="D39" s="263"/>
      <c r="E39" s="282">
        <v>1120.4100000000001</v>
      </c>
      <c r="F39" s="109"/>
      <c r="G39" s="99">
        <v>1458.73</v>
      </c>
      <c r="H39" s="110"/>
      <c r="I39" s="110"/>
      <c r="J39" s="101">
        <v>1405.55</v>
      </c>
      <c r="K39" s="109"/>
      <c r="L39" s="101">
        <v>1274.4000000000001</v>
      </c>
      <c r="M39" s="102">
        <v>1636.84</v>
      </c>
      <c r="N39" s="109"/>
      <c r="O39" s="109"/>
      <c r="P39" s="103"/>
      <c r="Q39" s="108"/>
    </row>
    <row r="40" spans="2:17" x14ac:dyDescent="0.2">
      <c r="B40" s="39" t="s">
        <v>120</v>
      </c>
      <c r="C40" s="111"/>
      <c r="D40" s="112"/>
      <c r="E40" s="109"/>
      <c r="F40" s="109"/>
      <c r="G40" s="109"/>
      <c r="H40" s="110"/>
      <c r="I40" s="110"/>
      <c r="J40" s="109"/>
      <c r="K40" s="109"/>
      <c r="L40" s="109"/>
      <c r="M40" s="113">
        <v>1064</v>
      </c>
      <c r="N40" s="101">
        <v>697.28</v>
      </c>
      <c r="O40" s="109"/>
      <c r="P40" s="103"/>
      <c r="Q40" s="108"/>
    </row>
    <row r="41" spans="2:17" x14ac:dyDescent="0.2">
      <c r="B41" s="39" t="s">
        <v>65</v>
      </c>
      <c r="C41" s="98">
        <v>1262.4000000000001</v>
      </c>
      <c r="D41" s="263"/>
      <c r="E41" s="109"/>
      <c r="F41" s="109"/>
      <c r="G41" s="109"/>
      <c r="H41" s="110"/>
      <c r="I41" s="110"/>
      <c r="J41" s="109"/>
      <c r="K41" s="109"/>
      <c r="L41" s="109"/>
      <c r="M41" s="109"/>
      <c r="N41" s="109"/>
      <c r="O41" s="109"/>
      <c r="P41" s="103"/>
      <c r="Q41" s="108"/>
    </row>
    <row r="42" spans="2:17" x14ac:dyDescent="0.2">
      <c r="B42" s="39" t="s">
        <v>94</v>
      </c>
      <c r="C42" s="98">
        <v>992.22</v>
      </c>
      <c r="D42" s="264"/>
      <c r="E42" s="114"/>
      <c r="F42" s="109"/>
      <c r="G42" s="99">
        <v>830.5</v>
      </c>
      <c r="H42" s="115"/>
      <c r="I42" s="115"/>
      <c r="J42" s="114"/>
      <c r="K42" s="114"/>
      <c r="L42" s="114"/>
      <c r="M42" s="114"/>
      <c r="N42" s="114"/>
      <c r="O42" s="114"/>
      <c r="P42" s="116"/>
      <c r="Q42" s="117"/>
    </row>
    <row r="43" spans="2:17" x14ac:dyDescent="0.2">
      <c r="B43" s="39" t="s">
        <v>79</v>
      </c>
      <c r="C43" s="98">
        <v>976.1</v>
      </c>
      <c r="D43" s="264"/>
      <c r="E43" s="114"/>
      <c r="F43" s="105"/>
      <c r="G43" s="99">
        <v>886.09</v>
      </c>
      <c r="H43" s="115"/>
      <c r="I43" s="115"/>
      <c r="J43" s="114"/>
      <c r="K43" s="114"/>
      <c r="L43" s="118">
        <v>576</v>
      </c>
      <c r="M43" s="102">
        <v>927.36</v>
      </c>
      <c r="N43" s="119"/>
      <c r="O43" s="119"/>
      <c r="P43" s="116"/>
      <c r="Q43" s="117"/>
    </row>
    <row r="44" spans="2:17" x14ac:dyDescent="0.2">
      <c r="B44" s="39" t="s">
        <v>66</v>
      </c>
      <c r="C44" s="98">
        <v>1878.16</v>
      </c>
      <c r="D44" s="263"/>
      <c r="E44" s="109"/>
      <c r="F44" s="109"/>
      <c r="G44" s="109"/>
      <c r="H44" s="109"/>
      <c r="I44" s="109"/>
      <c r="J44" s="109"/>
      <c r="K44" s="109"/>
      <c r="L44" s="109"/>
      <c r="M44" s="114"/>
      <c r="N44" s="114"/>
      <c r="O44" s="114"/>
      <c r="P44" s="103"/>
      <c r="Q44" s="108"/>
    </row>
    <row r="45" spans="2:17" x14ac:dyDescent="0.2">
      <c r="B45" s="39" t="s">
        <v>116</v>
      </c>
      <c r="C45" s="98">
        <v>660.08</v>
      </c>
      <c r="D45" s="263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3"/>
      <c r="Q45" s="108"/>
    </row>
    <row r="46" spans="2:17" x14ac:dyDescent="0.2">
      <c r="B46" s="39" t="s">
        <v>117</v>
      </c>
      <c r="C46" s="98">
        <v>577.56000000000006</v>
      </c>
      <c r="D46" s="263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3"/>
      <c r="Q46" s="108"/>
    </row>
    <row r="47" spans="2:17" x14ac:dyDescent="0.2">
      <c r="B47" s="120" t="s">
        <v>174</v>
      </c>
      <c r="C47" s="98">
        <v>29.54</v>
      </c>
      <c r="D47" s="263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3"/>
      <c r="Q47" s="108"/>
    </row>
    <row r="48" spans="2:17" x14ac:dyDescent="0.2">
      <c r="B48" s="120" t="s">
        <v>173</v>
      </c>
      <c r="C48" s="122">
        <v>26.97</v>
      </c>
      <c r="D48" s="266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4"/>
      <c r="Q48" s="125"/>
    </row>
    <row r="49" spans="2:17" x14ac:dyDescent="0.2">
      <c r="B49" s="39" t="s">
        <v>236</v>
      </c>
      <c r="C49" s="107"/>
      <c r="D49" s="107"/>
      <c r="E49" s="109"/>
      <c r="F49" s="109"/>
      <c r="G49" s="109"/>
      <c r="H49" s="109"/>
      <c r="I49" s="109"/>
      <c r="J49" s="109"/>
      <c r="K49" s="109"/>
      <c r="L49" s="113">
        <v>432</v>
      </c>
      <c r="M49" s="109"/>
      <c r="N49" s="109"/>
      <c r="O49" s="109"/>
      <c r="P49" s="103"/>
      <c r="Q49" s="108"/>
    </row>
    <row r="50" spans="2:17" x14ac:dyDescent="0.2">
      <c r="B50" s="128" t="s">
        <v>242</v>
      </c>
      <c r="C50" s="107"/>
      <c r="D50" s="107"/>
      <c r="E50" s="109"/>
      <c r="F50" s="109"/>
      <c r="G50" s="109"/>
      <c r="H50" s="109"/>
      <c r="I50" s="109"/>
      <c r="J50" s="109"/>
      <c r="K50" s="109"/>
      <c r="L50" s="129"/>
      <c r="M50" s="113">
        <v>859.2</v>
      </c>
      <c r="N50" s="109"/>
      <c r="O50" s="109"/>
      <c r="P50" s="103"/>
      <c r="Q50" s="108"/>
    </row>
    <row r="51" spans="2:17" x14ac:dyDescent="0.2">
      <c r="B51" s="128" t="s">
        <v>243</v>
      </c>
      <c r="C51" s="107"/>
      <c r="D51" s="107"/>
      <c r="E51" s="109"/>
      <c r="F51" s="109"/>
      <c r="G51" s="109"/>
      <c r="H51" s="109"/>
      <c r="I51" s="109"/>
      <c r="J51" s="109"/>
      <c r="K51" s="109"/>
      <c r="L51" s="129"/>
      <c r="M51" s="113">
        <v>815.36</v>
      </c>
      <c r="N51" s="109"/>
      <c r="O51" s="109"/>
      <c r="P51" s="103"/>
      <c r="Q51" s="108"/>
    </row>
    <row r="52" spans="2:17" x14ac:dyDescent="0.2">
      <c r="B52" s="128" t="s">
        <v>244</v>
      </c>
      <c r="C52" s="107"/>
      <c r="D52" s="107"/>
      <c r="E52" s="109"/>
      <c r="F52" s="109"/>
      <c r="G52" s="109"/>
      <c r="H52" s="109"/>
      <c r="I52" s="109"/>
      <c r="J52" s="109"/>
      <c r="K52" s="109"/>
      <c r="L52" s="129"/>
      <c r="M52" s="113">
        <v>986.88</v>
      </c>
      <c r="N52" s="109"/>
      <c r="O52" s="109"/>
      <c r="P52" s="103"/>
      <c r="Q52" s="108"/>
    </row>
    <row r="53" spans="2:17" x14ac:dyDescent="0.2">
      <c r="B53" s="128" t="s">
        <v>245</v>
      </c>
      <c r="C53" s="107"/>
      <c r="D53" s="107"/>
      <c r="E53" s="109"/>
      <c r="F53" s="109"/>
      <c r="G53" s="109"/>
      <c r="H53" s="109"/>
      <c r="I53" s="109"/>
      <c r="J53" s="109"/>
      <c r="K53" s="109"/>
      <c r="L53" s="129"/>
      <c r="M53" s="113">
        <v>897.92</v>
      </c>
      <c r="N53" s="109"/>
      <c r="O53" s="109"/>
      <c r="P53" s="103"/>
      <c r="Q53" s="108"/>
    </row>
    <row r="54" spans="2:17" ht="6.6" customHeight="1" x14ac:dyDescent="0.2">
      <c r="B54" s="120"/>
      <c r="C54" s="130"/>
      <c r="D54" s="130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7" ht="13.5" thickBot="1" x14ac:dyDescent="0.25">
      <c r="B55" s="41" t="s">
        <v>234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</row>
    <row r="56" spans="2:17" x14ac:dyDescent="0.2">
      <c r="B56" s="39" t="s">
        <v>78</v>
      </c>
      <c r="C56" s="138">
        <v>6.76</v>
      </c>
      <c r="D56" s="139">
        <v>6.76</v>
      </c>
      <c r="E56" s="140">
        <v>4.76</v>
      </c>
      <c r="F56" s="140">
        <v>6.76</v>
      </c>
      <c r="G56" s="141">
        <v>6.76</v>
      </c>
      <c r="H56" s="142">
        <v>6.76</v>
      </c>
      <c r="I56" s="142">
        <v>6.76</v>
      </c>
      <c r="J56" s="140">
        <v>6.76</v>
      </c>
      <c r="K56" s="141">
        <v>6.76</v>
      </c>
      <c r="L56" s="141">
        <v>6.76</v>
      </c>
      <c r="M56" s="141">
        <v>6.76</v>
      </c>
      <c r="N56" s="141">
        <v>6.76</v>
      </c>
      <c r="O56" s="140">
        <v>6.76</v>
      </c>
      <c r="P56" s="143">
        <v>6.14</v>
      </c>
      <c r="Q56" s="144">
        <v>4.76</v>
      </c>
    </row>
    <row r="57" spans="2:17" x14ac:dyDescent="0.2">
      <c r="B57" s="39" t="s">
        <v>62</v>
      </c>
      <c r="C57" s="145">
        <v>6.76</v>
      </c>
      <c r="D57" s="267"/>
      <c r="E57" s="147">
        <v>4.76</v>
      </c>
      <c r="F57" s="147">
        <v>6.76</v>
      </c>
      <c r="G57" s="113">
        <v>6.76</v>
      </c>
      <c r="H57" s="142">
        <v>6.76</v>
      </c>
      <c r="I57" s="142">
        <v>6.76</v>
      </c>
      <c r="J57" s="147">
        <v>6.76</v>
      </c>
      <c r="K57" s="113">
        <v>6.76</v>
      </c>
      <c r="L57" s="113">
        <v>6.76</v>
      </c>
      <c r="M57" s="113">
        <v>6.76</v>
      </c>
      <c r="N57" s="113">
        <v>6.76</v>
      </c>
      <c r="O57" s="147">
        <v>6.76</v>
      </c>
      <c r="P57" s="279">
        <v>6.14</v>
      </c>
      <c r="Q57" s="148">
        <v>4.76</v>
      </c>
    </row>
    <row r="58" spans="2:17" x14ac:dyDescent="0.2">
      <c r="B58" s="39" t="s">
        <v>239</v>
      </c>
      <c r="C58" s="145">
        <v>6.76</v>
      </c>
      <c r="D58" s="267"/>
      <c r="E58" s="129"/>
      <c r="F58" s="129"/>
      <c r="G58" s="129"/>
      <c r="H58" s="149"/>
      <c r="I58" s="149"/>
      <c r="J58" s="129"/>
      <c r="K58" s="129"/>
      <c r="L58" s="129"/>
      <c r="M58" s="147">
        <v>162.24</v>
      </c>
      <c r="N58" s="129"/>
      <c r="O58" s="129"/>
      <c r="P58" s="103"/>
      <c r="Q58" s="150"/>
    </row>
    <row r="59" spans="2:17" x14ac:dyDescent="0.2">
      <c r="B59" s="39" t="s">
        <v>63</v>
      </c>
      <c r="C59" s="145">
        <v>6.76</v>
      </c>
      <c r="D59" s="267"/>
      <c r="E59" s="147">
        <v>4.76</v>
      </c>
      <c r="F59" s="147">
        <v>6.76</v>
      </c>
      <c r="G59" s="109"/>
      <c r="H59" s="110"/>
      <c r="I59" s="110"/>
      <c r="J59" s="109"/>
      <c r="K59" s="109"/>
      <c r="L59" s="109"/>
      <c r="M59" s="113">
        <v>6.76</v>
      </c>
      <c r="N59" s="109"/>
      <c r="O59" s="109"/>
      <c r="P59" s="103"/>
      <c r="Q59" s="151"/>
    </row>
    <row r="60" spans="2:17" x14ac:dyDescent="0.2">
      <c r="B60" s="39" t="s">
        <v>191</v>
      </c>
      <c r="C60" s="98">
        <v>270.39999999999998</v>
      </c>
      <c r="D60" s="263"/>
      <c r="E60" s="152">
        <v>190.4</v>
      </c>
      <c r="F60" s="109"/>
      <c r="G60" s="113">
        <v>216.32</v>
      </c>
      <c r="H60" s="110"/>
      <c r="I60" s="110"/>
      <c r="J60" s="152">
        <v>270.39999999999998</v>
      </c>
      <c r="K60" s="109"/>
      <c r="L60" s="152">
        <v>270.39999999999998</v>
      </c>
      <c r="M60" s="152">
        <v>270.39999999999998</v>
      </c>
      <c r="N60" s="109"/>
      <c r="O60" s="109"/>
      <c r="P60" s="103"/>
      <c r="Q60" s="151"/>
    </row>
    <row r="61" spans="2:17" x14ac:dyDescent="0.2">
      <c r="B61" s="39" t="s">
        <v>120</v>
      </c>
      <c r="C61" s="111"/>
      <c r="D61" s="112"/>
      <c r="E61" s="109"/>
      <c r="F61" s="109"/>
      <c r="G61" s="109"/>
      <c r="H61" s="110"/>
      <c r="I61" s="110"/>
      <c r="J61" s="109"/>
      <c r="K61" s="109"/>
      <c r="L61" s="109"/>
      <c r="M61" s="113">
        <v>216.32</v>
      </c>
      <c r="N61" s="118">
        <v>216.32</v>
      </c>
      <c r="O61" s="109"/>
      <c r="P61" s="103"/>
      <c r="Q61" s="151"/>
    </row>
    <row r="62" spans="2:17" x14ac:dyDescent="0.2">
      <c r="B62" s="39" t="s">
        <v>190</v>
      </c>
      <c r="C62" s="98">
        <v>270.39999999999998</v>
      </c>
      <c r="D62" s="263"/>
      <c r="E62" s="109"/>
      <c r="F62" s="109"/>
      <c r="G62" s="109"/>
      <c r="H62" s="110"/>
      <c r="I62" s="110"/>
      <c r="J62" s="109"/>
      <c r="K62" s="109"/>
      <c r="L62" s="109"/>
      <c r="M62" s="109"/>
      <c r="N62" s="109"/>
      <c r="O62" s="109"/>
      <c r="P62" s="103"/>
      <c r="Q62" s="151"/>
    </row>
    <row r="63" spans="2:17" x14ac:dyDescent="0.2">
      <c r="B63" s="39" t="s">
        <v>192</v>
      </c>
      <c r="C63" s="98">
        <v>243.36</v>
      </c>
      <c r="D63" s="264"/>
      <c r="E63" s="114"/>
      <c r="F63" s="109"/>
      <c r="G63" s="113">
        <v>216.32</v>
      </c>
      <c r="H63" s="115"/>
      <c r="I63" s="115"/>
      <c r="J63" s="114"/>
      <c r="K63" s="114"/>
      <c r="L63" s="114"/>
      <c r="M63" s="114"/>
      <c r="N63" s="114"/>
      <c r="O63" s="114"/>
      <c r="P63" s="116"/>
      <c r="Q63" s="153"/>
    </row>
    <row r="64" spans="2:17" x14ac:dyDescent="0.2">
      <c r="B64" s="39" t="s">
        <v>79</v>
      </c>
      <c r="C64" s="277">
        <v>263.64</v>
      </c>
      <c r="D64" s="264"/>
      <c r="E64" s="114"/>
      <c r="F64" s="105"/>
      <c r="G64" s="99">
        <v>216.32</v>
      </c>
      <c r="H64" s="115"/>
      <c r="I64" s="115"/>
      <c r="J64" s="114"/>
      <c r="K64" s="114"/>
      <c r="L64" s="118">
        <v>270.39999999999998</v>
      </c>
      <c r="M64" s="102">
        <v>216.32</v>
      </c>
      <c r="N64" s="119"/>
      <c r="O64" s="119"/>
      <c r="P64" s="116"/>
      <c r="Q64" s="154"/>
    </row>
    <row r="65" spans="1:17" x14ac:dyDescent="0.2">
      <c r="B65" s="39" t="s">
        <v>66</v>
      </c>
      <c r="C65" s="98">
        <v>270.39999999999998</v>
      </c>
      <c r="D65" s="26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6"/>
      <c r="Q65" s="153"/>
    </row>
    <row r="66" spans="1:17" x14ac:dyDescent="0.2">
      <c r="B66" s="39" t="s">
        <v>116</v>
      </c>
      <c r="C66" s="98">
        <v>162.24</v>
      </c>
      <c r="D66" s="26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6"/>
      <c r="Q66" s="153"/>
    </row>
    <row r="67" spans="1:17" x14ac:dyDescent="0.2">
      <c r="B67" s="39" t="s">
        <v>117</v>
      </c>
      <c r="C67" s="98">
        <v>141.96</v>
      </c>
      <c r="D67" s="26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6"/>
      <c r="Q67" s="153"/>
    </row>
    <row r="68" spans="1:17" x14ac:dyDescent="0.2">
      <c r="B68" s="120" t="s">
        <v>176</v>
      </c>
      <c r="C68" s="98">
        <v>6.76</v>
      </c>
      <c r="D68" s="263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55"/>
      <c r="Q68" s="156"/>
    </row>
    <row r="69" spans="1:17" x14ac:dyDescent="0.2">
      <c r="B69" s="120" t="s">
        <v>175</v>
      </c>
      <c r="C69" s="122">
        <v>6.76</v>
      </c>
      <c r="D69" s="26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6"/>
      <c r="Q69" s="153"/>
    </row>
    <row r="70" spans="1:17" x14ac:dyDescent="0.2">
      <c r="B70" s="39" t="s">
        <v>236</v>
      </c>
      <c r="C70" s="107"/>
      <c r="D70" s="107"/>
      <c r="E70" s="109"/>
      <c r="F70" s="109"/>
      <c r="G70" s="109"/>
      <c r="H70" s="109"/>
      <c r="I70" s="109"/>
      <c r="J70" s="109"/>
      <c r="K70" s="109"/>
      <c r="L70" s="113">
        <v>202.8</v>
      </c>
      <c r="M70" s="109"/>
      <c r="N70" s="109"/>
      <c r="O70" s="109"/>
      <c r="P70" s="103"/>
      <c r="Q70" s="151"/>
    </row>
    <row r="71" spans="1:17" x14ac:dyDescent="0.2">
      <c r="B71" s="128" t="s">
        <v>242</v>
      </c>
      <c r="C71" s="107"/>
      <c r="D71" s="107"/>
      <c r="E71" s="109"/>
      <c r="F71" s="109"/>
      <c r="G71" s="109"/>
      <c r="H71" s="109"/>
      <c r="I71" s="109"/>
      <c r="J71" s="109"/>
      <c r="K71" s="109"/>
      <c r="L71" s="129"/>
      <c r="M71" s="113">
        <v>216.32</v>
      </c>
      <c r="N71" s="109"/>
      <c r="O71" s="109"/>
      <c r="P71" s="103"/>
      <c r="Q71" s="151"/>
    </row>
    <row r="72" spans="1:17" x14ac:dyDescent="0.2">
      <c r="B72" s="128" t="s">
        <v>243</v>
      </c>
      <c r="C72" s="107"/>
      <c r="D72" s="107"/>
      <c r="E72" s="109"/>
      <c r="F72" s="109"/>
      <c r="G72" s="109"/>
      <c r="H72" s="109"/>
      <c r="I72" s="109"/>
      <c r="J72" s="109"/>
      <c r="K72" s="109"/>
      <c r="L72" s="129"/>
      <c r="M72" s="113">
        <v>216.32</v>
      </c>
      <c r="N72" s="109"/>
      <c r="O72" s="109"/>
      <c r="P72" s="103"/>
      <c r="Q72" s="151"/>
    </row>
    <row r="73" spans="1:17" x14ac:dyDescent="0.2">
      <c r="B73" s="128" t="s">
        <v>244</v>
      </c>
      <c r="C73" s="107"/>
      <c r="D73" s="107"/>
      <c r="E73" s="109"/>
      <c r="F73" s="109"/>
      <c r="G73" s="109"/>
      <c r="H73" s="109"/>
      <c r="I73" s="109"/>
      <c r="J73" s="109"/>
      <c r="K73" s="109"/>
      <c r="L73" s="129"/>
      <c r="M73" s="113">
        <v>216.32</v>
      </c>
      <c r="N73" s="109"/>
      <c r="O73" s="109"/>
      <c r="P73" s="103"/>
      <c r="Q73" s="151"/>
    </row>
    <row r="74" spans="1:17" x14ac:dyDescent="0.2">
      <c r="B74" s="128" t="s">
        <v>245</v>
      </c>
      <c r="C74" s="107"/>
      <c r="D74" s="107"/>
      <c r="E74" s="109"/>
      <c r="F74" s="109"/>
      <c r="G74" s="109"/>
      <c r="H74" s="109"/>
      <c r="I74" s="109"/>
      <c r="J74" s="109"/>
      <c r="K74" s="109"/>
      <c r="L74" s="129"/>
      <c r="M74" s="113">
        <v>216.32</v>
      </c>
      <c r="N74" s="109"/>
      <c r="O74" s="109"/>
      <c r="P74" s="103"/>
      <c r="Q74" s="151"/>
    </row>
    <row r="75" spans="1:17" ht="8.25" customHeight="1" x14ac:dyDescent="0.2">
      <c r="B75" s="39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157"/>
      <c r="Q75" s="17"/>
    </row>
    <row r="76" spans="1:17" ht="15.75" thickBot="1" x14ac:dyDescent="0.3">
      <c r="A76" s="158" t="s">
        <v>263</v>
      </c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28"/>
      <c r="Q76" s="17"/>
    </row>
    <row r="77" spans="1:17" x14ac:dyDescent="0.2">
      <c r="B77" s="43" t="s">
        <v>167</v>
      </c>
      <c r="C77" s="159">
        <v>812.28</v>
      </c>
      <c r="D77" s="160">
        <v>466.88</v>
      </c>
      <c r="E77" s="135">
        <v>586.54999999999995</v>
      </c>
      <c r="F77" s="278">
        <v>484.14</v>
      </c>
      <c r="G77" s="135">
        <v>451.57</v>
      </c>
      <c r="H77" s="135">
        <v>451.57</v>
      </c>
      <c r="I77" s="135">
        <v>451.57</v>
      </c>
      <c r="J77" s="161">
        <v>598.92999999999995</v>
      </c>
      <c r="K77" s="135">
        <v>514.01</v>
      </c>
      <c r="L77" s="135">
        <v>616.13</v>
      </c>
      <c r="M77" s="82">
        <v>498.69</v>
      </c>
      <c r="N77" s="135">
        <v>562.34</v>
      </c>
      <c r="O77" s="135">
        <v>709.65</v>
      </c>
      <c r="P77" s="162">
        <v>714.3</v>
      </c>
      <c r="Q77" s="163">
        <v>615.07000000000005</v>
      </c>
    </row>
    <row r="78" spans="1:17" x14ac:dyDescent="0.2">
      <c r="B78" s="39" t="s">
        <v>119</v>
      </c>
      <c r="C78" s="164">
        <v>44.17</v>
      </c>
      <c r="D78" s="164">
        <v>33.119999999999997</v>
      </c>
      <c r="E78" s="164">
        <v>49.59</v>
      </c>
      <c r="F78" s="164">
        <v>36.380000000000003</v>
      </c>
      <c r="G78" s="164">
        <v>46.88</v>
      </c>
      <c r="H78" s="165">
        <v>35.14</v>
      </c>
      <c r="I78" s="165">
        <v>35.14</v>
      </c>
      <c r="J78" s="164">
        <v>40.130000000000003</v>
      </c>
      <c r="K78" s="164">
        <v>38.880000000000003</v>
      </c>
      <c r="L78" s="164">
        <v>44.2</v>
      </c>
      <c r="M78" s="164">
        <v>52.29</v>
      </c>
      <c r="N78" s="164">
        <v>37.630000000000003</v>
      </c>
      <c r="O78" s="164">
        <v>36.380000000000003</v>
      </c>
      <c r="P78" s="166">
        <v>40.130000000000003</v>
      </c>
      <c r="Q78" s="167"/>
    </row>
    <row r="79" spans="1:17" x14ac:dyDescent="0.2">
      <c r="B79" s="39" t="s">
        <v>168</v>
      </c>
      <c r="C79" s="168">
        <v>1138.94</v>
      </c>
      <c r="D79" s="267"/>
      <c r="E79" s="99">
        <v>1004.85</v>
      </c>
      <c r="F79" s="99">
        <v>921.15</v>
      </c>
      <c r="G79" s="99">
        <v>772.43</v>
      </c>
      <c r="H79" s="99">
        <v>772.43</v>
      </c>
      <c r="I79" s="99">
        <v>772.43</v>
      </c>
      <c r="J79" s="101">
        <v>927.51</v>
      </c>
      <c r="K79" s="101">
        <v>923.57</v>
      </c>
      <c r="L79" s="101">
        <v>1073.31</v>
      </c>
      <c r="M79" s="102">
        <v>900</v>
      </c>
      <c r="N79" s="101">
        <v>932.61</v>
      </c>
      <c r="O79" s="101">
        <v>1173.73</v>
      </c>
      <c r="P79" s="279">
        <v>1060.17</v>
      </c>
      <c r="Q79" s="169">
        <v>993</v>
      </c>
    </row>
    <row r="80" spans="1:17" x14ac:dyDescent="0.2">
      <c r="B80" s="39" t="s">
        <v>240</v>
      </c>
      <c r="C80" s="168">
        <v>1339.73</v>
      </c>
      <c r="D80" s="268"/>
      <c r="E80" s="170"/>
      <c r="F80" s="170"/>
      <c r="G80" s="170"/>
      <c r="H80" s="170"/>
      <c r="I80" s="170"/>
      <c r="J80" s="88"/>
      <c r="K80" s="88"/>
      <c r="L80" s="88"/>
      <c r="M80" s="171">
        <v>17160</v>
      </c>
      <c r="N80" s="88"/>
      <c r="O80" s="88"/>
      <c r="P80" s="103"/>
      <c r="Q80" s="172"/>
    </row>
    <row r="81" spans="1:17" x14ac:dyDescent="0.2">
      <c r="B81" s="39" t="s">
        <v>169</v>
      </c>
      <c r="C81" s="98">
        <v>1179.6099999999999</v>
      </c>
      <c r="D81" s="269"/>
      <c r="E81" s="173">
        <v>1237.67</v>
      </c>
      <c r="F81" s="173">
        <v>991.22</v>
      </c>
      <c r="G81" s="174"/>
      <c r="H81" s="174"/>
      <c r="I81" s="174"/>
      <c r="J81" s="174"/>
      <c r="K81" s="174"/>
      <c r="L81" s="174"/>
      <c r="M81" s="171">
        <v>1031.0999999999999</v>
      </c>
      <c r="N81" s="174"/>
      <c r="O81" s="174"/>
      <c r="P81" s="103"/>
      <c r="Q81" s="175"/>
    </row>
    <row r="82" spans="1:17" x14ac:dyDescent="0.2">
      <c r="B82" s="39" t="s">
        <v>159</v>
      </c>
      <c r="C82" s="98">
        <v>60591.56</v>
      </c>
      <c r="D82" s="269"/>
      <c r="E82" s="283">
        <v>55314.02</v>
      </c>
      <c r="F82" s="109"/>
      <c r="G82" s="173">
        <v>49355.29</v>
      </c>
      <c r="H82" s="174"/>
      <c r="I82" s="174"/>
      <c r="J82" s="173">
        <v>62532</v>
      </c>
      <c r="K82" s="109"/>
      <c r="L82" s="176">
        <v>51084.800000000003</v>
      </c>
      <c r="M82" s="171">
        <v>62736.83</v>
      </c>
      <c r="N82" s="109"/>
      <c r="O82" s="109"/>
      <c r="P82" s="103"/>
      <c r="Q82" s="151"/>
    </row>
    <row r="83" spans="1:17" x14ac:dyDescent="0.2">
      <c r="B83" s="39" t="s">
        <v>160</v>
      </c>
      <c r="C83" s="111"/>
      <c r="D83" s="112"/>
      <c r="E83" s="109"/>
      <c r="F83" s="109"/>
      <c r="G83" s="109"/>
      <c r="H83" s="109"/>
      <c r="I83" s="109"/>
      <c r="J83" s="109"/>
      <c r="K83" s="109"/>
      <c r="L83" s="109"/>
      <c r="M83" s="113">
        <v>37927.68</v>
      </c>
      <c r="N83" s="176">
        <v>32535.68</v>
      </c>
      <c r="O83" s="109"/>
      <c r="P83" s="103"/>
      <c r="Q83" s="151"/>
    </row>
    <row r="84" spans="1:17" x14ac:dyDescent="0.2">
      <c r="B84" s="39" t="s">
        <v>161</v>
      </c>
      <c r="C84" s="98">
        <v>45224.56</v>
      </c>
      <c r="D84" s="263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3"/>
      <c r="Q84" s="151"/>
    </row>
    <row r="85" spans="1:17" x14ac:dyDescent="0.2">
      <c r="B85" s="39" t="s">
        <v>162</v>
      </c>
      <c r="C85" s="98">
        <v>41886.14</v>
      </c>
      <c r="D85" s="264"/>
      <c r="E85" s="114"/>
      <c r="F85" s="109"/>
      <c r="G85" s="173">
        <v>34355</v>
      </c>
      <c r="H85" s="109"/>
      <c r="I85" s="109"/>
      <c r="J85" s="114"/>
      <c r="K85" s="114"/>
      <c r="L85" s="114"/>
      <c r="M85" s="114"/>
      <c r="N85" s="114"/>
      <c r="O85" s="114"/>
      <c r="P85" s="116"/>
      <c r="Q85" s="153"/>
    </row>
    <row r="86" spans="1:17" x14ac:dyDescent="0.2">
      <c r="B86" s="39" t="s">
        <v>163</v>
      </c>
      <c r="C86" s="98">
        <v>28322.3</v>
      </c>
      <c r="D86" s="264"/>
      <c r="E86" s="114"/>
      <c r="F86" s="105"/>
      <c r="G86" s="99">
        <v>24729.119999999999</v>
      </c>
      <c r="H86" s="109"/>
      <c r="I86" s="109"/>
      <c r="J86" s="114"/>
      <c r="K86" s="114"/>
      <c r="L86" s="118">
        <v>51186</v>
      </c>
      <c r="M86" s="102">
        <v>35194.239999999998</v>
      </c>
      <c r="N86" s="119"/>
      <c r="O86" s="119"/>
      <c r="P86" s="116"/>
      <c r="Q86" s="154"/>
    </row>
    <row r="87" spans="1:17" x14ac:dyDescent="0.2">
      <c r="B87" s="39" t="s">
        <v>164</v>
      </c>
      <c r="C87" s="98">
        <v>62783.3</v>
      </c>
      <c r="D87" s="26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6"/>
      <c r="Q87" s="153"/>
    </row>
    <row r="88" spans="1:17" x14ac:dyDescent="0.2">
      <c r="B88" s="39" t="s">
        <v>165</v>
      </c>
      <c r="C88" s="98">
        <v>29767.06</v>
      </c>
      <c r="D88" s="26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6"/>
      <c r="Q88" s="153"/>
    </row>
    <row r="89" spans="1:17" x14ac:dyDescent="0.2">
      <c r="B89" s="39" t="s">
        <v>166</v>
      </c>
      <c r="C89" s="98">
        <v>26046.12</v>
      </c>
      <c r="D89" s="26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6"/>
      <c r="Q89" s="153"/>
    </row>
    <row r="90" spans="1:17" x14ac:dyDescent="0.2">
      <c r="A90" s="177"/>
      <c r="B90" s="120" t="s">
        <v>178</v>
      </c>
      <c r="C90" s="98">
        <v>1384.61</v>
      </c>
      <c r="D90" s="263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55"/>
      <c r="Q90" s="156"/>
    </row>
    <row r="91" spans="1:17" ht="13.5" thickBot="1" x14ac:dyDescent="0.25">
      <c r="A91" s="177"/>
      <c r="B91" s="120" t="s">
        <v>177</v>
      </c>
      <c r="C91" s="178">
        <v>1229.7</v>
      </c>
      <c r="D91" s="266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55"/>
      <c r="Q91" s="156"/>
    </row>
    <row r="92" spans="1:17" x14ac:dyDescent="0.2">
      <c r="B92" s="39" t="s">
        <v>181</v>
      </c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79"/>
      <c r="O92" s="114"/>
      <c r="P92" s="116"/>
      <c r="Q92" s="153"/>
    </row>
    <row r="93" spans="1:17" x14ac:dyDescent="0.2">
      <c r="B93" s="39" t="s">
        <v>236</v>
      </c>
      <c r="C93" s="129"/>
      <c r="D93" s="129"/>
      <c r="E93" s="129"/>
      <c r="F93" s="129"/>
      <c r="G93" s="129"/>
      <c r="H93" s="129"/>
      <c r="I93" s="129"/>
      <c r="J93" s="129"/>
      <c r="K93" s="129"/>
      <c r="L93" s="180">
        <v>54049.8</v>
      </c>
      <c r="M93" s="129"/>
      <c r="N93" s="129"/>
      <c r="O93" s="129"/>
      <c r="P93" s="181"/>
      <c r="Q93" s="150"/>
    </row>
    <row r="94" spans="1:17" x14ac:dyDescent="0.2">
      <c r="B94" s="128" t="s">
        <v>242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80">
        <v>32549.119999999999</v>
      </c>
      <c r="N94" s="129"/>
      <c r="O94" s="129"/>
      <c r="P94" s="181"/>
      <c r="Q94" s="150"/>
    </row>
    <row r="95" spans="1:17" x14ac:dyDescent="0.2">
      <c r="B95" s="128" t="s">
        <v>243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80">
        <v>31673.919999999998</v>
      </c>
      <c r="N95" s="129"/>
      <c r="O95" s="129"/>
      <c r="P95" s="181"/>
      <c r="Q95" s="150"/>
    </row>
    <row r="96" spans="1:17" x14ac:dyDescent="0.2">
      <c r="B96" s="128" t="s">
        <v>244</v>
      </c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80">
        <v>36380.800000000003</v>
      </c>
      <c r="N96" s="129"/>
      <c r="O96" s="129"/>
      <c r="P96" s="181"/>
      <c r="Q96" s="150"/>
    </row>
    <row r="97" spans="1:17" x14ac:dyDescent="0.2">
      <c r="B97" s="128" t="s">
        <v>245</v>
      </c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80">
        <v>34600.959999999999</v>
      </c>
      <c r="N97" s="129"/>
      <c r="O97" s="129"/>
      <c r="P97" s="181"/>
      <c r="Q97" s="150"/>
    </row>
    <row r="98" spans="1:17" x14ac:dyDescent="0.2">
      <c r="B98" s="39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3"/>
    </row>
    <row r="99" spans="1:17" ht="13.5" thickBot="1" x14ac:dyDescent="0.25">
      <c r="A99" s="41" t="s">
        <v>108</v>
      </c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</row>
    <row r="100" spans="1:17" x14ac:dyDescent="0.2">
      <c r="B100" s="39" t="s">
        <v>78</v>
      </c>
      <c r="C100" s="184">
        <v>40.61</v>
      </c>
      <c r="D100" s="185">
        <v>40.61</v>
      </c>
      <c r="E100" s="291">
        <v>24.07</v>
      </c>
      <c r="F100" s="135">
        <v>24.11</v>
      </c>
      <c r="G100" s="135">
        <v>22.57</v>
      </c>
      <c r="H100" s="135">
        <v>22.57</v>
      </c>
      <c r="I100" s="135">
        <v>22.57</v>
      </c>
      <c r="J100" s="135">
        <v>29.85</v>
      </c>
      <c r="K100" s="135">
        <v>25.7</v>
      </c>
      <c r="L100" s="135">
        <v>30.71</v>
      </c>
      <c r="M100" s="82">
        <v>24.93</v>
      </c>
      <c r="N100" s="135">
        <v>28.11</v>
      </c>
      <c r="O100" s="135">
        <v>35.46</v>
      </c>
      <c r="P100" s="162">
        <v>35.71</v>
      </c>
      <c r="Q100" s="163">
        <v>30.75</v>
      </c>
    </row>
    <row r="101" spans="1:17" x14ac:dyDescent="0.2">
      <c r="B101" s="39" t="s">
        <v>62</v>
      </c>
      <c r="C101" s="98">
        <v>56.94</v>
      </c>
      <c r="D101" s="263"/>
      <c r="E101" s="290">
        <v>30.06</v>
      </c>
      <c r="F101" s="99">
        <v>46.05</v>
      </c>
      <c r="G101" s="101">
        <v>38.61</v>
      </c>
      <c r="H101" s="101">
        <v>38.61</v>
      </c>
      <c r="I101" s="101">
        <v>38.61</v>
      </c>
      <c r="J101" s="101">
        <v>46.37</v>
      </c>
      <c r="K101" s="101">
        <v>46.17</v>
      </c>
      <c r="L101" s="101">
        <v>53.65</v>
      </c>
      <c r="M101" s="102">
        <v>44.99</v>
      </c>
      <c r="N101" s="101">
        <v>46.63</v>
      </c>
      <c r="O101" s="101">
        <v>58.67</v>
      </c>
      <c r="P101" s="186">
        <v>53</v>
      </c>
      <c r="Q101" s="169">
        <v>49.65</v>
      </c>
    </row>
    <row r="102" spans="1:17" x14ac:dyDescent="0.2">
      <c r="B102" s="39" t="s">
        <v>239</v>
      </c>
      <c r="C102" s="98">
        <v>63.35</v>
      </c>
      <c r="D102" s="263"/>
      <c r="E102" s="105"/>
      <c r="F102" s="105"/>
      <c r="G102" s="107"/>
      <c r="H102" s="107"/>
      <c r="I102" s="107"/>
      <c r="J102" s="107"/>
      <c r="K102" s="107"/>
      <c r="L102" s="107"/>
      <c r="M102" s="102">
        <v>858</v>
      </c>
      <c r="N102" s="107"/>
      <c r="O102" s="107"/>
      <c r="P102" s="187"/>
      <c r="Q102" s="188"/>
    </row>
    <row r="103" spans="1:17" x14ac:dyDescent="0.2">
      <c r="B103" s="39" t="s">
        <v>63</v>
      </c>
      <c r="C103" s="98">
        <v>58.97</v>
      </c>
      <c r="D103" s="263"/>
      <c r="E103" s="290">
        <v>31.76</v>
      </c>
      <c r="F103" s="99">
        <v>49.55</v>
      </c>
      <c r="G103" s="109"/>
      <c r="H103" s="109"/>
      <c r="I103" s="109"/>
      <c r="J103" s="109"/>
      <c r="K103" s="109"/>
      <c r="L103" s="109"/>
      <c r="M103" s="102">
        <v>51.55</v>
      </c>
      <c r="N103" s="109"/>
      <c r="O103" s="109"/>
      <c r="P103" s="103"/>
      <c r="Q103" s="108"/>
    </row>
    <row r="104" spans="1:17" x14ac:dyDescent="0.2">
      <c r="B104" s="39" t="s">
        <v>64</v>
      </c>
      <c r="C104" s="277">
        <v>3029.56</v>
      </c>
      <c r="D104" s="263"/>
      <c r="E104" s="290">
        <v>1645.29</v>
      </c>
      <c r="F104" s="109"/>
      <c r="G104" s="99">
        <v>2467.75</v>
      </c>
      <c r="H104" s="109"/>
      <c r="I104" s="109"/>
      <c r="J104" s="99">
        <v>3126.6</v>
      </c>
      <c r="K104" s="109"/>
      <c r="L104" s="101">
        <v>2554</v>
      </c>
      <c r="M104" s="102">
        <v>3136.84</v>
      </c>
      <c r="N104" s="109"/>
      <c r="O104" s="109"/>
      <c r="P104" s="103"/>
      <c r="Q104" s="108"/>
    </row>
    <row r="105" spans="1:17" x14ac:dyDescent="0.2">
      <c r="B105" s="39" t="s">
        <v>120</v>
      </c>
      <c r="C105" s="111"/>
      <c r="D105" s="267"/>
      <c r="E105" s="109"/>
      <c r="F105" s="109"/>
      <c r="G105" s="109"/>
      <c r="H105" s="109"/>
      <c r="I105" s="109"/>
      <c r="J105" s="109"/>
      <c r="K105" s="109"/>
      <c r="L105" s="109"/>
      <c r="M105" s="113">
        <v>1896</v>
      </c>
      <c r="N105" s="101">
        <v>1626.56</v>
      </c>
      <c r="O105" s="109"/>
      <c r="P105" s="103"/>
      <c r="Q105" s="108"/>
    </row>
    <row r="106" spans="1:17" x14ac:dyDescent="0.2">
      <c r="B106" s="39" t="s">
        <v>65</v>
      </c>
      <c r="C106" s="98">
        <v>2261.1999999999998</v>
      </c>
      <c r="D106" s="263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3"/>
      <c r="Q106" s="108"/>
    </row>
    <row r="107" spans="1:17" x14ac:dyDescent="0.2">
      <c r="B107" s="39" t="s">
        <v>94</v>
      </c>
      <c r="C107" s="277">
        <v>2094.2800000000002</v>
      </c>
      <c r="D107" s="263"/>
      <c r="E107" s="109"/>
      <c r="F107" s="109"/>
      <c r="G107" s="99">
        <v>1717.75</v>
      </c>
      <c r="H107" s="109"/>
      <c r="I107" s="109"/>
      <c r="J107" s="109"/>
      <c r="K107" s="109"/>
      <c r="L107" s="109"/>
      <c r="M107" s="109"/>
      <c r="N107" s="109"/>
      <c r="O107" s="109"/>
      <c r="P107" s="103"/>
      <c r="Q107" s="108"/>
    </row>
    <row r="108" spans="1:17" x14ac:dyDescent="0.2">
      <c r="B108" s="39" t="s">
        <v>79</v>
      </c>
      <c r="C108" s="98">
        <v>1416.1</v>
      </c>
      <c r="D108" s="264"/>
      <c r="E108" s="114"/>
      <c r="F108" s="105"/>
      <c r="G108" s="99">
        <v>1236.45</v>
      </c>
      <c r="H108" s="109"/>
      <c r="I108" s="109"/>
      <c r="J108" s="114"/>
      <c r="K108" s="114"/>
      <c r="L108" s="118">
        <v>2146</v>
      </c>
      <c r="M108" s="102">
        <v>1759.36</v>
      </c>
      <c r="N108" s="119"/>
      <c r="O108" s="119"/>
      <c r="P108" s="103"/>
      <c r="Q108" s="108"/>
    </row>
    <row r="109" spans="1:17" x14ac:dyDescent="0.2">
      <c r="B109" s="39" t="s">
        <v>66</v>
      </c>
      <c r="C109" s="98">
        <v>3139.14</v>
      </c>
      <c r="D109" s="263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3"/>
      <c r="Q109" s="108"/>
    </row>
    <row r="110" spans="1:17" x14ac:dyDescent="0.2">
      <c r="B110" s="39" t="s">
        <v>116</v>
      </c>
      <c r="C110" s="98">
        <v>1488.3400000000001</v>
      </c>
      <c r="D110" s="264"/>
      <c r="E110" s="114"/>
      <c r="F110" s="114"/>
      <c r="G110" s="109"/>
      <c r="H110" s="114"/>
      <c r="I110" s="114"/>
      <c r="J110" s="114"/>
      <c r="K110" s="114"/>
      <c r="L110" s="114"/>
      <c r="M110" s="114"/>
      <c r="N110" s="114"/>
      <c r="O110" s="114"/>
      <c r="P110" s="116"/>
      <c r="Q110" s="117"/>
    </row>
    <row r="111" spans="1:17" x14ac:dyDescent="0.2">
      <c r="B111" s="39" t="s">
        <v>117</v>
      </c>
      <c r="C111" s="98">
        <v>1302.28</v>
      </c>
      <c r="D111" s="26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6"/>
      <c r="Q111" s="117"/>
    </row>
    <row r="112" spans="1:17" x14ac:dyDescent="0.2">
      <c r="B112" s="120" t="s">
        <v>176</v>
      </c>
      <c r="C112" s="98">
        <v>69.22</v>
      </c>
      <c r="D112" s="263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55"/>
      <c r="Q112" s="189"/>
    </row>
    <row r="113" spans="1:17" ht="13.5" thickBot="1" x14ac:dyDescent="0.25">
      <c r="A113" s="177"/>
      <c r="B113" s="120" t="s">
        <v>175</v>
      </c>
      <c r="C113" s="178">
        <v>61.48</v>
      </c>
      <c r="D113" s="266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55"/>
      <c r="Q113" s="189"/>
    </row>
    <row r="114" spans="1:17" x14ac:dyDescent="0.2">
      <c r="A114" s="177"/>
      <c r="B114" s="39" t="s">
        <v>182</v>
      </c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79"/>
      <c r="O114" s="114"/>
      <c r="P114" s="116"/>
      <c r="Q114" s="117"/>
    </row>
    <row r="115" spans="1:17" x14ac:dyDescent="0.2">
      <c r="A115" s="177"/>
      <c r="B115" s="39" t="s">
        <v>236</v>
      </c>
      <c r="C115" s="109"/>
      <c r="D115" s="109"/>
      <c r="E115" s="109"/>
      <c r="F115" s="109"/>
      <c r="G115" s="109"/>
      <c r="H115" s="109"/>
      <c r="I115" s="109"/>
      <c r="J115" s="109"/>
      <c r="K115" s="109"/>
      <c r="L115" s="113">
        <v>1609.5</v>
      </c>
      <c r="M115" s="109"/>
      <c r="N115" s="105"/>
      <c r="O115" s="109"/>
      <c r="P115" s="103"/>
      <c r="Q115" s="108"/>
    </row>
    <row r="116" spans="1:17" x14ac:dyDescent="0.2">
      <c r="A116" s="177"/>
      <c r="B116" s="128" t="s">
        <v>242</v>
      </c>
      <c r="C116" s="109"/>
      <c r="D116" s="109"/>
      <c r="E116" s="109"/>
      <c r="F116" s="109"/>
      <c r="G116" s="109"/>
      <c r="H116" s="109"/>
      <c r="I116" s="109"/>
      <c r="J116" s="109"/>
      <c r="K116" s="109"/>
      <c r="L116" s="129"/>
      <c r="M116" s="113">
        <v>1627.2</v>
      </c>
      <c r="N116" s="105"/>
      <c r="O116" s="109"/>
      <c r="P116" s="103"/>
      <c r="Q116" s="108"/>
    </row>
    <row r="117" spans="1:17" x14ac:dyDescent="0.2">
      <c r="A117" s="177"/>
      <c r="B117" s="128" t="s">
        <v>243</v>
      </c>
      <c r="C117" s="109"/>
      <c r="D117" s="109"/>
      <c r="E117" s="109"/>
      <c r="F117" s="109"/>
      <c r="G117" s="109"/>
      <c r="H117" s="109"/>
      <c r="I117" s="109"/>
      <c r="J117" s="109"/>
      <c r="K117" s="109"/>
      <c r="L117" s="129"/>
      <c r="M117" s="113">
        <v>1583.36</v>
      </c>
      <c r="N117" s="105"/>
      <c r="O117" s="109"/>
      <c r="P117" s="103"/>
      <c r="Q117" s="108"/>
    </row>
    <row r="118" spans="1:17" x14ac:dyDescent="0.2">
      <c r="A118" s="177"/>
      <c r="B118" s="128" t="s">
        <v>244</v>
      </c>
      <c r="C118" s="109"/>
      <c r="D118" s="109"/>
      <c r="E118" s="109"/>
      <c r="F118" s="109"/>
      <c r="G118" s="109"/>
      <c r="H118" s="109"/>
      <c r="I118" s="109"/>
      <c r="J118" s="109"/>
      <c r="K118" s="109"/>
      <c r="L118" s="129"/>
      <c r="M118" s="113">
        <v>1818.88</v>
      </c>
      <c r="N118" s="105"/>
      <c r="O118" s="109"/>
      <c r="P118" s="103"/>
      <c r="Q118" s="108"/>
    </row>
    <row r="119" spans="1:17" x14ac:dyDescent="0.2">
      <c r="A119" s="177"/>
      <c r="B119" s="128" t="s">
        <v>245</v>
      </c>
      <c r="C119" s="109"/>
      <c r="D119" s="109"/>
      <c r="E119" s="109"/>
      <c r="F119" s="109"/>
      <c r="G119" s="109"/>
      <c r="H119" s="109"/>
      <c r="I119" s="109"/>
      <c r="J119" s="109"/>
      <c r="K119" s="109"/>
      <c r="L119" s="129"/>
      <c r="M119" s="113">
        <v>1729.92</v>
      </c>
      <c r="N119" s="105"/>
      <c r="O119" s="109"/>
      <c r="P119" s="103"/>
      <c r="Q119" s="108"/>
    </row>
    <row r="120" spans="1:17" ht="6.75" customHeight="1" x14ac:dyDescent="0.2">
      <c r="A120" s="177"/>
      <c r="B120" s="190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6"/>
      <c r="Q120" s="17"/>
    </row>
    <row r="121" spans="1:17" ht="13.5" thickBot="1" x14ac:dyDescent="0.25">
      <c r="B121" s="41" t="s">
        <v>234</v>
      </c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17" x14ac:dyDescent="0.2">
      <c r="A122" s="191"/>
      <c r="B122" s="39" t="s">
        <v>78</v>
      </c>
      <c r="C122" s="138">
        <v>6.76</v>
      </c>
      <c r="D122" s="139">
        <v>6.76</v>
      </c>
      <c r="E122" s="140">
        <v>4.76</v>
      </c>
      <c r="F122" s="140">
        <v>6.76</v>
      </c>
      <c r="G122" s="141">
        <v>6.76</v>
      </c>
      <c r="H122" s="141">
        <v>6.76</v>
      </c>
      <c r="I122" s="141">
        <v>6.76</v>
      </c>
      <c r="J122" s="140">
        <v>6.76</v>
      </c>
      <c r="K122" s="141">
        <v>6.76</v>
      </c>
      <c r="L122" s="141">
        <v>6.76</v>
      </c>
      <c r="M122" s="141">
        <v>6.76</v>
      </c>
      <c r="N122" s="141">
        <v>6.76</v>
      </c>
      <c r="O122" s="140">
        <v>6.76</v>
      </c>
      <c r="P122" s="143">
        <v>6.14</v>
      </c>
      <c r="Q122" s="144">
        <v>4.76</v>
      </c>
    </row>
    <row r="123" spans="1:17" x14ac:dyDescent="0.2">
      <c r="A123" s="41"/>
      <c r="B123" s="39" t="s">
        <v>62</v>
      </c>
      <c r="C123" s="145">
        <v>6.76</v>
      </c>
      <c r="D123" s="267"/>
      <c r="E123" s="147">
        <v>4.76</v>
      </c>
      <c r="F123" s="147">
        <v>6.76</v>
      </c>
      <c r="G123" s="113">
        <v>6.76</v>
      </c>
      <c r="H123" s="113">
        <v>6.76</v>
      </c>
      <c r="I123" s="113">
        <v>6.76</v>
      </c>
      <c r="J123" s="147">
        <v>6.76</v>
      </c>
      <c r="K123" s="113">
        <v>6.76</v>
      </c>
      <c r="L123" s="113">
        <v>6.76</v>
      </c>
      <c r="M123" s="113">
        <v>6.76</v>
      </c>
      <c r="N123" s="113">
        <v>6.76</v>
      </c>
      <c r="O123" s="147">
        <v>6.76</v>
      </c>
      <c r="P123" s="279">
        <v>6.14</v>
      </c>
      <c r="Q123" s="148">
        <v>4.76</v>
      </c>
    </row>
    <row r="124" spans="1:17" x14ac:dyDescent="0.2">
      <c r="A124" s="41"/>
      <c r="B124" s="39" t="s">
        <v>239</v>
      </c>
      <c r="C124" s="146">
        <v>6.76</v>
      </c>
      <c r="D124" s="267"/>
      <c r="E124" s="129"/>
      <c r="F124" s="129"/>
      <c r="G124" s="129"/>
      <c r="H124" s="129"/>
      <c r="I124" s="129"/>
      <c r="J124" s="129"/>
      <c r="K124" s="129"/>
      <c r="L124" s="129"/>
      <c r="M124" s="147">
        <v>162.24</v>
      </c>
      <c r="N124" s="129"/>
      <c r="O124" s="129"/>
      <c r="P124" s="103"/>
      <c r="Q124" s="150"/>
    </row>
    <row r="125" spans="1:17" x14ac:dyDescent="0.2">
      <c r="B125" s="39" t="s">
        <v>63</v>
      </c>
      <c r="C125" s="147">
        <v>6.76</v>
      </c>
      <c r="D125" s="127"/>
      <c r="E125" s="180">
        <v>4.76</v>
      </c>
      <c r="F125" s="147">
        <v>6.76</v>
      </c>
      <c r="G125" s="109"/>
      <c r="H125" s="109"/>
      <c r="I125" s="109"/>
      <c r="J125" s="109"/>
      <c r="K125" s="109"/>
      <c r="L125" s="109"/>
      <c r="M125" s="113">
        <v>6.76</v>
      </c>
      <c r="N125" s="109"/>
      <c r="O125" s="109"/>
      <c r="P125" s="103"/>
      <c r="Q125" s="151"/>
    </row>
    <row r="126" spans="1:17" x14ac:dyDescent="0.2">
      <c r="B126" s="39" t="s">
        <v>194</v>
      </c>
      <c r="C126" s="98">
        <v>270.39999999999998</v>
      </c>
      <c r="D126" s="263"/>
      <c r="E126" s="152">
        <v>190.4</v>
      </c>
      <c r="F126" s="109"/>
      <c r="G126" s="113">
        <v>216.32</v>
      </c>
      <c r="H126" s="109"/>
      <c r="I126" s="109"/>
      <c r="J126" s="152">
        <v>270.39999999999998</v>
      </c>
      <c r="K126" s="109"/>
      <c r="L126" s="101">
        <v>270.39999999999998</v>
      </c>
      <c r="M126" s="101">
        <v>270.39999999999998</v>
      </c>
      <c r="N126" s="109"/>
      <c r="O126" s="109"/>
      <c r="P126" s="103"/>
      <c r="Q126" s="151"/>
    </row>
    <row r="127" spans="1:17" x14ac:dyDescent="0.2">
      <c r="B127" s="39" t="s">
        <v>195</v>
      </c>
      <c r="C127" s="111"/>
      <c r="D127" s="267"/>
      <c r="E127" s="109"/>
      <c r="F127" s="109"/>
      <c r="G127" s="110"/>
      <c r="H127" s="109"/>
      <c r="I127" s="109"/>
      <c r="J127" s="109"/>
      <c r="K127" s="109"/>
      <c r="L127" s="109"/>
      <c r="M127" s="113">
        <v>216.32</v>
      </c>
      <c r="N127" s="147">
        <v>216.32</v>
      </c>
      <c r="O127" s="109"/>
      <c r="P127" s="103"/>
      <c r="Q127" s="151"/>
    </row>
    <row r="128" spans="1:17" x14ac:dyDescent="0.2">
      <c r="A128" s="192"/>
      <c r="B128" s="39" t="s">
        <v>196</v>
      </c>
      <c r="C128" s="98">
        <v>270.39999999999998</v>
      </c>
      <c r="D128" s="263"/>
      <c r="E128" s="109"/>
      <c r="F128" s="109"/>
      <c r="G128" s="110"/>
      <c r="H128" s="109"/>
      <c r="I128" s="109"/>
      <c r="J128" s="109"/>
      <c r="K128" s="109"/>
      <c r="L128" s="109"/>
      <c r="M128" s="109"/>
      <c r="N128" s="109"/>
      <c r="O128" s="109"/>
      <c r="P128" s="103"/>
      <c r="Q128" s="151"/>
    </row>
    <row r="129" spans="1:17" x14ac:dyDescent="0.2">
      <c r="B129" s="39" t="s">
        <v>197</v>
      </c>
      <c r="C129" s="98">
        <v>243.36</v>
      </c>
      <c r="D129" s="264"/>
      <c r="E129" s="114"/>
      <c r="F129" s="109"/>
      <c r="G129" s="113">
        <v>216.32</v>
      </c>
      <c r="H129" s="109"/>
      <c r="I129" s="109"/>
      <c r="J129" s="114"/>
      <c r="K129" s="114"/>
      <c r="L129" s="114"/>
      <c r="M129" s="114"/>
      <c r="N129" s="114"/>
      <c r="O129" s="114"/>
      <c r="P129" s="116"/>
      <c r="Q129" s="153"/>
    </row>
    <row r="130" spans="1:17" x14ac:dyDescent="0.2">
      <c r="A130" s="192"/>
      <c r="B130" s="39" t="s">
        <v>198</v>
      </c>
      <c r="C130" s="98">
        <v>263.64</v>
      </c>
      <c r="D130" s="264"/>
      <c r="E130" s="114"/>
      <c r="F130" s="105"/>
      <c r="G130" s="99">
        <v>216.32</v>
      </c>
      <c r="H130" s="109"/>
      <c r="I130" s="109"/>
      <c r="J130" s="114"/>
      <c r="K130" s="114"/>
      <c r="L130" s="118">
        <v>270.39999999999998</v>
      </c>
      <c r="M130" s="102">
        <v>216.32</v>
      </c>
      <c r="N130" s="119"/>
      <c r="O130" s="119"/>
      <c r="P130" s="116"/>
      <c r="Q130" s="154"/>
    </row>
    <row r="131" spans="1:17" x14ac:dyDescent="0.2">
      <c r="A131" s="192"/>
      <c r="B131" s="39" t="s">
        <v>199</v>
      </c>
      <c r="C131" s="98">
        <v>270.39999999999998</v>
      </c>
      <c r="D131" s="26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6"/>
      <c r="Q131" s="153"/>
    </row>
    <row r="132" spans="1:17" x14ac:dyDescent="0.2">
      <c r="A132" s="192"/>
      <c r="B132" s="39" t="s">
        <v>200</v>
      </c>
      <c r="C132" s="98">
        <v>162.24</v>
      </c>
      <c r="D132" s="26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6"/>
      <c r="Q132" s="153"/>
    </row>
    <row r="133" spans="1:17" x14ac:dyDescent="0.2">
      <c r="A133" s="192"/>
      <c r="B133" s="39" t="s">
        <v>193</v>
      </c>
      <c r="C133" s="98">
        <v>141.96</v>
      </c>
      <c r="D133" s="26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6"/>
      <c r="Q133" s="153"/>
    </row>
    <row r="134" spans="1:17" x14ac:dyDescent="0.2">
      <c r="A134" s="192"/>
      <c r="B134" s="120" t="s">
        <v>176</v>
      </c>
      <c r="C134" s="98">
        <v>6.76</v>
      </c>
      <c r="D134" s="263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55"/>
      <c r="Q134" s="156"/>
    </row>
    <row r="135" spans="1:17" ht="13.5" thickBot="1" x14ac:dyDescent="0.25">
      <c r="A135" s="192"/>
      <c r="B135" s="120" t="s">
        <v>175</v>
      </c>
      <c r="C135" s="193">
        <v>6.76</v>
      </c>
      <c r="D135" s="264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55"/>
      <c r="Q135" s="156"/>
    </row>
    <row r="136" spans="1:17" x14ac:dyDescent="0.2">
      <c r="A136" s="177"/>
      <c r="B136" s="39" t="s">
        <v>182</v>
      </c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94"/>
      <c r="O136" s="114"/>
      <c r="P136" s="116"/>
      <c r="Q136" s="151"/>
    </row>
    <row r="137" spans="1:17" x14ac:dyDescent="0.2">
      <c r="A137" s="177"/>
      <c r="B137" s="39" t="s">
        <v>236</v>
      </c>
      <c r="C137" s="109"/>
      <c r="D137" s="109"/>
      <c r="E137" s="109"/>
      <c r="F137" s="109"/>
      <c r="G137" s="109"/>
      <c r="H137" s="109"/>
      <c r="I137" s="109"/>
      <c r="J137" s="109"/>
      <c r="K137" s="109"/>
      <c r="L137" s="113">
        <v>202.8</v>
      </c>
      <c r="M137" s="109"/>
      <c r="N137" s="105"/>
      <c r="O137" s="109"/>
      <c r="P137" s="195"/>
      <c r="Q137" s="151"/>
    </row>
    <row r="138" spans="1:17" x14ac:dyDescent="0.2">
      <c r="A138" s="177"/>
      <c r="B138" s="128" t="s">
        <v>242</v>
      </c>
      <c r="C138" s="109"/>
      <c r="D138" s="109"/>
      <c r="E138" s="109"/>
      <c r="F138" s="109"/>
      <c r="G138" s="109"/>
      <c r="H138" s="109"/>
      <c r="I138" s="109"/>
      <c r="J138" s="109"/>
      <c r="K138" s="109"/>
      <c r="L138" s="129"/>
      <c r="M138" s="113">
        <v>216.32</v>
      </c>
      <c r="N138" s="105"/>
      <c r="O138" s="109"/>
      <c r="P138" s="195"/>
      <c r="Q138" s="151"/>
    </row>
    <row r="139" spans="1:17" x14ac:dyDescent="0.2">
      <c r="A139" s="177"/>
      <c r="B139" s="128" t="s">
        <v>243</v>
      </c>
      <c r="C139" s="109"/>
      <c r="D139" s="109"/>
      <c r="E139" s="109"/>
      <c r="F139" s="109"/>
      <c r="G139" s="109"/>
      <c r="H139" s="109"/>
      <c r="I139" s="109"/>
      <c r="J139" s="109"/>
      <c r="K139" s="109"/>
      <c r="L139" s="129"/>
      <c r="M139" s="113">
        <v>216.32</v>
      </c>
      <c r="N139" s="105"/>
      <c r="O139" s="109"/>
      <c r="P139" s="195"/>
      <c r="Q139" s="151"/>
    </row>
    <row r="140" spans="1:17" x14ac:dyDescent="0.2">
      <c r="A140" s="177"/>
      <c r="B140" s="128" t="s">
        <v>244</v>
      </c>
      <c r="C140" s="109"/>
      <c r="D140" s="109"/>
      <c r="E140" s="109"/>
      <c r="F140" s="109"/>
      <c r="G140" s="109"/>
      <c r="H140" s="109"/>
      <c r="I140" s="109"/>
      <c r="J140" s="109"/>
      <c r="K140" s="109"/>
      <c r="L140" s="129"/>
      <c r="M140" s="113">
        <v>216.32</v>
      </c>
      <c r="N140" s="105"/>
      <c r="O140" s="109"/>
      <c r="P140" s="195"/>
      <c r="Q140" s="151"/>
    </row>
    <row r="141" spans="1:17" x14ac:dyDescent="0.2">
      <c r="A141" s="177"/>
      <c r="B141" s="128" t="s">
        <v>245</v>
      </c>
      <c r="C141" s="109"/>
      <c r="D141" s="109"/>
      <c r="E141" s="109"/>
      <c r="F141" s="109"/>
      <c r="G141" s="109"/>
      <c r="H141" s="109"/>
      <c r="I141" s="109"/>
      <c r="J141" s="109"/>
      <c r="K141" s="109"/>
      <c r="L141" s="129"/>
      <c r="M141" s="113">
        <v>216.32</v>
      </c>
      <c r="N141" s="105"/>
      <c r="O141" s="109"/>
      <c r="P141" s="195"/>
      <c r="Q141" s="151"/>
    </row>
    <row r="142" spans="1:17" x14ac:dyDescent="0.2">
      <c r="A142" s="177"/>
      <c r="C142" s="17"/>
      <c r="D142" s="17"/>
      <c r="E142" s="196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97"/>
      <c r="Q142" s="17"/>
    </row>
    <row r="143" spans="1:17" ht="13.5" thickBot="1" x14ac:dyDescent="0.25">
      <c r="A143" s="41" t="s">
        <v>67</v>
      </c>
      <c r="C143" s="17"/>
      <c r="D143" s="17"/>
      <c r="E143" s="198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">
      <c r="A144" s="41" t="s">
        <v>68</v>
      </c>
      <c r="B144" s="39" t="s">
        <v>69</v>
      </c>
      <c r="C144" s="138">
        <v>19.059999999999999</v>
      </c>
      <c r="D144" s="271"/>
      <c r="E144" s="81">
        <v>12.86</v>
      </c>
      <c r="F144" s="81">
        <v>10.5</v>
      </c>
      <c r="G144" s="81">
        <v>12.08</v>
      </c>
      <c r="H144" s="81">
        <v>25.63</v>
      </c>
      <c r="I144" s="81">
        <v>20.190000000000001</v>
      </c>
      <c r="J144" s="81">
        <v>12.32</v>
      </c>
      <c r="K144" s="81">
        <v>13.57</v>
      </c>
      <c r="L144" s="81">
        <v>11.67</v>
      </c>
      <c r="M144" s="135">
        <v>14.85</v>
      </c>
      <c r="N144" s="81">
        <v>14.47</v>
      </c>
      <c r="O144" s="81">
        <v>11.5</v>
      </c>
      <c r="P144" s="81">
        <v>14.94</v>
      </c>
      <c r="Q144" s="199">
        <v>17.62</v>
      </c>
    </row>
    <row r="145" spans="1:17" ht="13.5" thickBot="1" x14ac:dyDescent="0.25">
      <c r="B145" s="39" t="s">
        <v>155</v>
      </c>
      <c r="C145" s="215"/>
      <c r="D145" s="200"/>
      <c r="E145" s="200"/>
      <c r="F145" s="200"/>
      <c r="G145" s="201">
        <v>7</v>
      </c>
      <c r="H145" s="200"/>
      <c r="I145" s="200"/>
      <c r="J145" s="200"/>
      <c r="K145" s="200"/>
      <c r="L145" s="200"/>
      <c r="M145" s="200"/>
      <c r="N145" s="200"/>
      <c r="O145" s="200"/>
      <c r="P145" s="272"/>
      <c r="Q145" s="206"/>
    </row>
    <row r="146" spans="1:17" ht="13.5" thickBot="1" x14ac:dyDescent="0.25">
      <c r="C146" s="202"/>
      <c r="D146" s="202"/>
      <c r="E146" s="203"/>
      <c r="F146" s="203"/>
      <c r="G146" s="202"/>
      <c r="H146" s="202"/>
      <c r="I146" s="202"/>
      <c r="J146" s="202"/>
      <c r="K146" s="202"/>
      <c r="L146" s="202"/>
      <c r="M146" s="202"/>
      <c r="N146" s="202"/>
      <c r="O146" s="202"/>
      <c r="P146" s="54"/>
      <c r="Q146" s="17"/>
    </row>
    <row r="147" spans="1:17" x14ac:dyDescent="0.2">
      <c r="B147" s="39" t="s">
        <v>69</v>
      </c>
      <c r="C147" s="133">
        <v>1.9</v>
      </c>
      <c r="D147" s="271"/>
      <c r="E147" s="81">
        <v>7.9</v>
      </c>
      <c r="F147" s="81">
        <v>13.969999999999999</v>
      </c>
      <c r="G147" s="81">
        <v>14.46</v>
      </c>
      <c r="H147" s="81">
        <v>2.4500000000000002</v>
      </c>
      <c r="I147" s="81">
        <v>4.2300000000000004</v>
      </c>
      <c r="J147" s="81">
        <v>17.27</v>
      </c>
      <c r="K147" s="81">
        <v>20.93</v>
      </c>
      <c r="L147" s="81">
        <v>14.32</v>
      </c>
      <c r="M147" s="135">
        <v>14.1</v>
      </c>
      <c r="N147" s="81">
        <v>17.12</v>
      </c>
      <c r="O147" s="81">
        <v>13.54</v>
      </c>
      <c r="P147" s="81">
        <v>8.7100000000000009</v>
      </c>
      <c r="Q147" s="199">
        <v>14.12</v>
      </c>
    </row>
    <row r="148" spans="1:17" ht="14.25" customHeight="1" x14ac:dyDescent="0.2">
      <c r="A148" s="41" t="s">
        <v>71</v>
      </c>
      <c r="B148" s="43" t="s">
        <v>80</v>
      </c>
      <c r="C148" s="111"/>
      <c r="D148" s="109"/>
      <c r="E148" s="109"/>
      <c r="F148" s="109"/>
      <c r="G148" s="109"/>
      <c r="H148" s="109"/>
      <c r="I148" s="109"/>
      <c r="J148" s="109"/>
      <c r="K148" s="109"/>
      <c r="L148" s="109"/>
      <c r="M148" s="164">
        <v>2</v>
      </c>
      <c r="N148" s="118">
        <v>2</v>
      </c>
      <c r="O148" s="118">
        <v>4</v>
      </c>
      <c r="P148" s="109"/>
      <c r="Q148" s="151"/>
    </row>
    <row r="149" spans="1:17" x14ac:dyDescent="0.2">
      <c r="B149" s="39" t="s">
        <v>81</v>
      </c>
      <c r="C149" s="92">
        <v>1.9</v>
      </c>
      <c r="D149" s="109"/>
      <c r="E149" s="118">
        <v>7.9</v>
      </c>
      <c r="F149" s="118">
        <v>13.969999999999999</v>
      </c>
      <c r="G149" s="118">
        <v>14.46</v>
      </c>
      <c r="H149" s="118">
        <v>2.4500000000000002</v>
      </c>
      <c r="I149" s="118">
        <v>4.2300000000000004</v>
      </c>
      <c r="J149" s="118">
        <v>17.27</v>
      </c>
      <c r="K149" s="118">
        <v>20.93</v>
      </c>
      <c r="L149" s="118">
        <v>14.32</v>
      </c>
      <c r="M149" s="164">
        <v>16.100000000000001</v>
      </c>
      <c r="N149" s="118">
        <v>19.12</v>
      </c>
      <c r="O149" s="118">
        <v>17.54</v>
      </c>
      <c r="P149" s="118">
        <v>8.7100000000000009</v>
      </c>
      <c r="Q149" s="204">
        <v>14.12</v>
      </c>
    </row>
    <row r="150" spans="1:17" ht="13.5" thickBot="1" x14ac:dyDescent="0.25">
      <c r="B150" s="39" t="s">
        <v>155</v>
      </c>
      <c r="C150" s="215"/>
      <c r="D150" s="200"/>
      <c r="E150" s="200"/>
      <c r="F150" s="200"/>
      <c r="G150" s="201">
        <v>10</v>
      </c>
      <c r="H150" s="201">
        <v>5</v>
      </c>
      <c r="I150" s="201">
        <v>5</v>
      </c>
      <c r="J150" s="200"/>
      <c r="K150" s="200"/>
      <c r="L150" s="200"/>
      <c r="M150" s="205">
        <v>10</v>
      </c>
      <c r="N150" s="200"/>
      <c r="O150" s="200"/>
      <c r="P150" s="272"/>
      <c r="Q150" s="206"/>
    </row>
    <row r="151" spans="1:17" ht="13.5" thickBot="1" x14ac:dyDescent="0.25">
      <c r="C151" s="202"/>
      <c r="D151" s="202"/>
      <c r="E151" s="203"/>
      <c r="F151" s="203"/>
      <c r="G151" s="202"/>
      <c r="H151" s="202"/>
      <c r="I151" s="202"/>
      <c r="J151" s="202"/>
      <c r="K151" s="202"/>
      <c r="L151" s="202"/>
      <c r="M151" s="202"/>
      <c r="N151" s="202"/>
      <c r="O151" s="202"/>
      <c r="P151" s="54"/>
      <c r="Q151" s="17"/>
    </row>
    <row r="152" spans="1:17" x14ac:dyDescent="0.2">
      <c r="A152" s="41" t="s">
        <v>72</v>
      </c>
      <c r="B152" s="39" t="s">
        <v>69</v>
      </c>
      <c r="C152" s="133">
        <v>15.81</v>
      </c>
      <c r="D152" s="271"/>
      <c r="E152" s="81">
        <v>13.97</v>
      </c>
      <c r="F152" s="81">
        <v>6.91</v>
      </c>
      <c r="G152" s="81">
        <v>9.94</v>
      </c>
      <c r="H152" s="81">
        <v>4.9000000000000004</v>
      </c>
      <c r="I152" s="81">
        <v>4.03</v>
      </c>
      <c r="J152" s="81">
        <v>9.42</v>
      </c>
      <c r="K152" s="278">
        <v>7.52</v>
      </c>
      <c r="L152" s="81">
        <v>10.84</v>
      </c>
      <c r="M152" s="207"/>
      <c r="N152" s="81">
        <v>10.25</v>
      </c>
      <c r="O152" s="81">
        <v>9.24</v>
      </c>
      <c r="P152" s="81">
        <v>5.61</v>
      </c>
      <c r="Q152" s="199">
        <v>9.58</v>
      </c>
    </row>
    <row r="153" spans="1:17" ht="13.5" thickBot="1" x14ac:dyDescent="0.25">
      <c r="B153" s="39" t="s">
        <v>155</v>
      </c>
      <c r="C153" s="215"/>
      <c r="D153" s="200"/>
      <c r="E153" s="200"/>
      <c r="F153" s="201">
        <v>0</v>
      </c>
      <c r="G153" s="200"/>
      <c r="H153" s="200"/>
      <c r="I153" s="200"/>
      <c r="J153" s="200"/>
      <c r="K153" s="200"/>
      <c r="L153" s="200"/>
      <c r="M153" s="205">
        <v>93.69</v>
      </c>
      <c r="N153" s="200"/>
      <c r="O153" s="200"/>
      <c r="P153" s="272"/>
      <c r="Q153" s="206"/>
    </row>
    <row r="154" spans="1:17" ht="13.5" thickBot="1" x14ac:dyDescent="0.25">
      <c r="C154" s="202"/>
      <c r="D154" s="202"/>
      <c r="E154" s="203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54"/>
      <c r="Q154" s="17"/>
    </row>
    <row r="155" spans="1:17" x14ac:dyDescent="0.2">
      <c r="A155" s="41" t="s">
        <v>73</v>
      </c>
      <c r="B155" s="39" t="s">
        <v>69</v>
      </c>
      <c r="C155" s="133">
        <v>9.44</v>
      </c>
      <c r="D155" s="271"/>
      <c r="E155" s="81">
        <v>8.9</v>
      </c>
      <c r="F155" s="207"/>
      <c r="G155" s="81">
        <v>3</v>
      </c>
      <c r="H155" s="81">
        <v>2.25</v>
      </c>
      <c r="I155" s="207"/>
      <c r="J155" s="207"/>
      <c r="K155" s="81">
        <v>8</v>
      </c>
      <c r="L155" s="81">
        <v>9.1</v>
      </c>
      <c r="M155" s="207"/>
      <c r="N155" s="81">
        <v>4.08</v>
      </c>
      <c r="O155" s="81">
        <v>8.6999999999999993</v>
      </c>
      <c r="P155" s="207"/>
      <c r="Q155" s="199">
        <v>3</v>
      </c>
    </row>
    <row r="156" spans="1:17" ht="13.5" thickBot="1" x14ac:dyDescent="0.25">
      <c r="B156" s="39" t="s">
        <v>155</v>
      </c>
      <c r="C156" s="215"/>
      <c r="D156" s="200"/>
      <c r="E156" s="200"/>
      <c r="F156" s="201">
        <v>65</v>
      </c>
      <c r="G156" s="200"/>
      <c r="H156" s="200"/>
      <c r="I156" s="200"/>
      <c r="J156" s="201">
        <v>76.900000000000006</v>
      </c>
      <c r="K156" s="200"/>
      <c r="L156" s="200"/>
      <c r="M156" s="205">
        <v>89</v>
      </c>
      <c r="N156" s="200"/>
      <c r="O156" s="200"/>
      <c r="P156" s="272"/>
      <c r="Q156" s="216"/>
    </row>
    <row r="157" spans="1:17" ht="13.5" thickBot="1" x14ac:dyDescent="0.25">
      <c r="B157" s="39"/>
      <c r="C157" s="210"/>
      <c r="D157" s="210"/>
      <c r="E157" s="210"/>
      <c r="F157" s="210"/>
      <c r="G157" s="210"/>
      <c r="H157" s="210"/>
      <c r="I157" s="210"/>
      <c r="J157" s="210"/>
      <c r="K157" s="210"/>
      <c r="L157" s="210"/>
      <c r="M157" s="210"/>
      <c r="N157" s="210"/>
      <c r="O157" s="210"/>
      <c r="P157" s="211"/>
      <c r="Q157" s="17"/>
    </row>
    <row r="158" spans="1:17" x14ac:dyDescent="0.2">
      <c r="C158" s="212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73"/>
      <c r="Q158" s="214"/>
    </row>
    <row r="159" spans="1:17" x14ac:dyDescent="0.2">
      <c r="A159" s="41" t="s">
        <v>153</v>
      </c>
      <c r="B159" s="39" t="s">
        <v>183</v>
      </c>
      <c r="C159" s="111"/>
      <c r="D159" s="109"/>
      <c r="E159" s="109"/>
      <c r="F159" s="109"/>
      <c r="G159" s="118">
        <v>1</v>
      </c>
      <c r="H159" s="118">
        <v>1</v>
      </c>
      <c r="I159" s="109"/>
      <c r="J159" s="109"/>
      <c r="K159" s="118">
        <v>0.75</v>
      </c>
      <c r="L159" s="109"/>
      <c r="M159" s="109"/>
      <c r="N159" s="109"/>
      <c r="O159" s="109"/>
      <c r="P159" s="118">
        <v>1</v>
      </c>
      <c r="Q159" s="151"/>
    </row>
    <row r="160" spans="1:17" x14ac:dyDescent="0.2">
      <c r="B160" s="39" t="s">
        <v>154</v>
      </c>
      <c r="C160" s="111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64">
        <v>5.25</v>
      </c>
      <c r="O160" s="109"/>
      <c r="P160" s="195"/>
      <c r="Q160" s="151"/>
    </row>
    <row r="161" spans="1:17" x14ac:dyDescent="0.2">
      <c r="B161" s="39" t="s">
        <v>158</v>
      </c>
      <c r="C161" s="111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95"/>
      <c r="Q161" s="151"/>
    </row>
    <row r="162" spans="1:17" x14ac:dyDescent="0.2">
      <c r="B162" s="39" t="s">
        <v>114</v>
      </c>
      <c r="C162" s="111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95"/>
      <c r="Q162" s="151"/>
    </row>
    <row r="163" spans="1:17" x14ac:dyDescent="0.2">
      <c r="B163" s="39"/>
      <c r="C163" s="111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95"/>
      <c r="Q163" s="151"/>
    </row>
    <row r="164" spans="1:17" ht="13.5" thickBot="1" x14ac:dyDescent="0.25">
      <c r="C164" s="215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72"/>
      <c r="Q164" s="216"/>
    </row>
    <row r="165" spans="1:17" s="198" customFormat="1" x14ac:dyDescent="0.2">
      <c r="A165" s="74"/>
      <c r="B165" s="217"/>
      <c r="C165" s="210"/>
      <c r="D165" s="210"/>
      <c r="E165" s="210"/>
      <c r="F165" s="210"/>
      <c r="G165" s="210"/>
      <c r="H165" s="210"/>
      <c r="I165" s="210"/>
      <c r="J165" s="210"/>
      <c r="K165" s="210"/>
      <c r="L165" s="210"/>
      <c r="M165" s="210"/>
      <c r="N165" s="210"/>
      <c r="O165" s="210"/>
      <c r="P165" s="211"/>
      <c r="Q165" s="218"/>
    </row>
    <row r="166" spans="1:17" ht="13.5" thickBot="1" x14ac:dyDescent="0.25">
      <c r="A166" s="41" t="s">
        <v>109</v>
      </c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54"/>
      <c r="Q166" s="17"/>
    </row>
    <row r="167" spans="1:17" ht="13.5" thickBot="1" x14ac:dyDescent="0.25">
      <c r="A167" s="198"/>
      <c r="B167" s="39" t="s">
        <v>152</v>
      </c>
      <c r="C167" s="133">
        <v>5.25</v>
      </c>
      <c r="D167" s="134">
        <v>5.25</v>
      </c>
      <c r="E167" s="81">
        <v>5.25</v>
      </c>
      <c r="F167" s="81">
        <v>5.16</v>
      </c>
      <c r="G167" s="81">
        <v>5.25</v>
      </c>
      <c r="H167" s="135">
        <v>5.25</v>
      </c>
      <c r="I167" s="135">
        <v>5.25</v>
      </c>
      <c r="J167" s="81">
        <v>5.16</v>
      </c>
      <c r="K167" s="81">
        <v>5.25</v>
      </c>
      <c r="L167" s="81">
        <v>5.16</v>
      </c>
      <c r="M167" s="219">
        <v>5.25</v>
      </c>
      <c r="N167" s="81">
        <v>5.25</v>
      </c>
      <c r="O167" s="81">
        <v>5.25</v>
      </c>
      <c r="P167" s="83">
        <v>5.25</v>
      </c>
      <c r="Q167" s="83">
        <v>5.25</v>
      </c>
    </row>
    <row r="168" spans="1:17" ht="13.5" thickBot="1" x14ac:dyDescent="0.25">
      <c r="B168" s="39" t="s">
        <v>134</v>
      </c>
      <c r="C168" s="121">
        <v>6.56</v>
      </c>
      <c r="D168" s="265"/>
      <c r="E168" s="101">
        <v>5.25</v>
      </c>
      <c r="F168" s="99">
        <v>16.7</v>
      </c>
      <c r="G168" s="101">
        <v>17.39</v>
      </c>
      <c r="H168" s="101">
        <v>17.39</v>
      </c>
      <c r="I168" s="101">
        <v>17.39</v>
      </c>
      <c r="J168" s="101">
        <v>5.16</v>
      </c>
      <c r="K168" s="101">
        <v>9.9700000000000006</v>
      </c>
      <c r="L168" s="101">
        <v>14.4</v>
      </c>
      <c r="M168" s="101">
        <v>18.989999999999998</v>
      </c>
      <c r="N168" s="101">
        <v>5.25</v>
      </c>
      <c r="O168" s="99">
        <v>14.52</v>
      </c>
      <c r="P168" s="279">
        <v>19.899999999999999</v>
      </c>
      <c r="Q168" s="83">
        <v>19.25</v>
      </c>
    </row>
    <row r="169" spans="1:17" x14ac:dyDescent="0.2">
      <c r="B169" s="39" t="s">
        <v>133</v>
      </c>
      <c r="C169" s="121">
        <v>6.56</v>
      </c>
      <c r="D169" s="265"/>
      <c r="E169" s="101">
        <v>5.25</v>
      </c>
      <c r="F169" s="99">
        <v>16.7</v>
      </c>
      <c r="G169" s="101">
        <v>17.39</v>
      </c>
      <c r="H169" s="101">
        <v>17.39</v>
      </c>
      <c r="I169" s="101">
        <v>17.39</v>
      </c>
      <c r="J169" s="101">
        <v>5.16</v>
      </c>
      <c r="K169" s="101">
        <v>9.9700000000000006</v>
      </c>
      <c r="L169" s="101">
        <v>14.4</v>
      </c>
      <c r="M169" s="101">
        <v>18.989999999999998</v>
      </c>
      <c r="N169" s="101">
        <v>5.25</v>
      </c>
      <c r="O169" s="99">
        <v>14.52</v>
      </c>
      <c r="P169" s="279">
        <v>19.899999999999999</v>
      </c>
      <c r="Q169" s="83">
        <v>19.25</v>
      </c>
    </row>
    <row r="170" spans="1:17" x14ac:dyDescent="0.2">
      <c r="B170" s="39" t="s">
        <v>241</v>
      </c>
      <c r="C170" s="121">
        <v>5.25</v>
      </c>
      <c r="D170" s="265"/>
      <c r="E170" s="107"/>
      <c r="F170" s="105"/>
      <c r="G170" s="220"/>
      <c r="H170" s="220"/>
      <c r="I170" s="220"/>
      <c r="J170" s="107"/>
      <c r="K170" s="107"/>
      <c r="L170" s="107"/>
      <c r="M170" s="118">
        <v>858</v>
      </c>
      <c r="N170" s="107"/>
      <c r="O170" s="105"/>
      <c r="P170" s="103"/>
      <c r="Q170" s="221"/>
    </row>
    <row r="171" spans="1:17" x14ac:dyDescent="0.2">
      <c r="B171" s="39" t="s">
        <v>113</v>
      </c>
      <c r="C171" s="121">
        <v>5.25</v>
      </c>
      <c r="D171" s="265"/>
      <c r="E171" s="101">
        <v>5.25</v>
      </c>
      <c r="F171" s="99">
        <v>18.98</v>
      </c>
      <c r="G171" s="109"/>
      <c r="H171" s="109"/>
      <c r="I171" s="109"/>
      <c r="J171" s="109"/>
      <c r="K171" s="109"/>
      <c r="L171" s="109"/>
      <c r="M171" s="222">
        <v>29.67</v>
      </c>
      <c r="N171" s="109"/>
      <c r="O171" s="109"/>
      <c r="P171" s="103"/>
      <c r="Q171" s="151"/>
    </row>
    <row r="172" spans="1:17" x14ac:dyDescent="0.2">
      <c r="B172" s="39" t="s">
        <v>150</v>
      </c>
      <c r="C172" s="223"/>
      <c r="D172" s="270"/>
      <c r="E172" s="109"/>
      <c r="F172" s="109"/>
      <c r="G172" s="109"/>
      <c r="H172" s="109"/>
      <c r="I172" s="109"/>
      <c r="J172" s="109"/>
      <c r="K172" s="109"/>
      <c r="L172" s="101">
        <v>14.4</v>
      </c>
      <c r="M172" s="113">
        <v>28.98</v>
      </c>
      <c r="N172" s="109"/>
      <c r="O172" s="109"/>
      <c r="P172" s="103"/>
      <c r="Q172" s="151"/>
    </row>
    <row r="173" spans="1:17" x14ac:dyDescent="0.2">
      <c r="B173" s="39" t="s">
        <v>224</v>
      </c>
      <c r="C173" s="225"/>
      <c r="D173" s="265"/>
      <c r="E173" s="227"/>
      <c r="F173" s="227"/>
      <c r="G173" s="227"/>
      <c r="H173" s="227"/>
      <c r="I173" s="227"/>
      <c r="J173" s="227"/>
      <c r="K173" s="227"/>
      <c r="L173" s="227"/>
      <c r="M173" s="164">
        <v>33.25</v>
      </c>
      <c r="N173" s="118">
        <v>168</v>
      </c>
      <c r="O173" s="109"/>
      <c r="P173" s="103"/>
      <c r="Q173" s="151"/>
    </row>
    <row r="174" spans="1:17" x14ac:dyDescent="0.2">
      <c r="B174" s="39" t="s">
        <v>187</v>
      </c>
      <c r="C174" s="98">
        <v>157.5</v>
      </c>
      <c r="D174" s="264"/>
      <c r="E174" s="114"/>
      <c r="F174" s="105"/>
      <c r="G174" s="99">
        <v>886.09</v>
      </c>
      <c r="H174" s="227"/>
      <c r="I174" s="227"/>
      <c r="J174" s="114"/>
      <c r="K174" s="114"/>
      <c r="L174" s="107"/>
      <c r="M174" s="119"/>
      <c r="N174" s="119"/>
      <c r="O174" s="119"/>
      <c r="P174" s="103"/>
      <c r="Q174" s="154"/>
    </row>
    <row r="175" spans="1:17" x14ac:dyDescent="0.2">
      <c r="B175" s="39" t="s">
        <v>188</v>
      </c>
      <c r="C175" s="98">
        <v>157.5</v>
      </c>
      <c r="D175" s="264"/>
      <c r="E175" s="99">
        <v>189</v>
      </c>
      <c r="F175" s="105"/>
      <c r="G175" s="101">
        <v>1458.73</v>
      </c>
      <c r="H175" s="227"/>
      <c r="I175" s="227"/>
      <c r="J175" s="114"/>
      <c r="K175" s="114"/>
      <c r="L175" s="107"/>
      <c r="M175" s="101">
        <v>1636.84</v>
      </c>
      <c r="N175" s="119"/>
      <c r="O175" s="119"/>
      <c r="P175" s="103"/>
      <c r="Q175" s="154"/>
    </row>
    <row r="176" spans="1:17" x14ac:dyDescent="0.2">
      <c r="B176" s="39" t="s">
        <v>221</v>
      </c>
      <c r="C176" s="98">
        <v>157.5</v>
      </c>
      <c r="D176" s="264"/>
      <c r="E176" s="114"/>
      <c r="F176" s="105"/>
      <c r="G176" s="228">
        <v>830.5</v>
      </c>
      <c r="H176" s="227"/>
      <c r="I176" s="227"/>
      <c r="J176" s="114"/>
      <c r="K176" s="114"/>
      <c r="L176" s="107"/>
      <c r="M176" s="119"/>
      <c r="N176" s="119"/>
      <c r="O176" s="119"/>
      <c r="P176" s="103"/>
      <c r="Q176" s="154"/>
    </row>
    <row r="177" spans="1:17" x14ac:dyDescent="0.2">
      <c r="B177" s="120" t="s">
        <v>179</v>
      </c>
      <c r="C177" s="121">
        <v>157.5</v>
      </c>
      <c r="D177" s="265"/>
      <c r="F177" s="109"/>
      <c r="H177" s="227"/>
      <c r="I177" s="227"/>
      <c r="J177" s="101">
        <v>206.4</v>
      </c>
      <c r="K177" s="109"/>
      <c r="L177" s="109"/>
      <c r="N177" s="109"/>
      <c r="O177" s="109"/>
      <c r="P177" s="103"/>
      <c r="Q177" s="151"/>
    </row>
    <row r="178" spans="1:17" x14ac:dyDescent="0.2">
      <c r="B178" s="120" t="s">
        <v>180</v>
      </c>
      <c r="C178" s="121">
        <v>157.5</v>
      </c>
      <c r="D178" s="265"/>
      <c r="E178" s="109"/>
      <c r="F178" s="114"/>
      <c r="H178" s="227"/>
      <c r="I178" s="227"/>
      <c r="J178" s="109"/>
      <c r="K178" s="114"/>
      <c r="L178" s="114"/>
      <c r="M178" s="109"/>
      <c r="N178" s="114"/>
      <c r="O178" s="114"/>
      <c r="P178" s="116"/>
      <c r="Q178" s="153"/>
    </row>
    <row r="179" spans="1:17" x14ac:dyDescent="0.2">
      <c r="A179" s="177"/>
      <c r="B179" s="39" t="s">
        <v>182</v>
      </c>
      <c r="C179" s="121">
        <v>6.56</v>
      </c>
      <c r="D179" s="265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55"/>
      <c r="Q179" s="156"/>
    </row>
    <row r="180" spans="1:17" x14ac:dyDescent="0.2">
      <c r="A180" s="177"/>
      <c r="B180" s="39" t="s">
        <v>237</v>
      </c>
      <c r="C180" s="121">
        <v>6.56</v>
      </c>
      <c r="D180" s="265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55"/>
      <c r="Q180" s="156"/>
    </row>
    <row r="181" spans="1:17" x14ac:dyDescent="0.2">
      <c r="A181" s="177"/>
      <c r="B181" s="128" t="s">
        <v>246</v>
      </c>
      <c r="C181" s="225"/>
      <c r="D181" s="226"/>
      <c r="E181" s="227"/>
      <c r="F181" s="227"/>
      <c r="G181" s="227"/>
      <c r="H181" s="227"/>
      <c r="I181" s="227"/>
      <c r="J181" s="227"/>
      <c r="K181" s="227"/>
      <c r="L181" s="227"/>
      <c r="M181" s="113">
        <v>26.85</v>
      </c>
      <c r="N181" s="107"/>
      <c r="O181" s="109"/>
      <c r="P181" s="103"/>
      <c r="Q181" s="151"/>
    </row>
    <row r="182" spans="1:17" x14ac:dyDescent="0.2">
      <c r="A182" s="177"/>
      <c r="B182" s="128" t="s">
        <v>247</v>
      </c>
      <c r="C182" s="223"/>
      <c r="D182" s="224"/>
      <c r="E182" s="109"/>
      <c r="F182" s="109"/>
      <c r="G182" s="109"/>
      <c r="H182" s="109"/>
      <c r="I182" s="109"/>
      <c r="J182" s="109"/>
      <c r="K182" s="109"/>
      <c r="L182" s="101">
        <v>14.4</v>
      </c>
      <c r="M182" s="113">
        <v>25.48</v>
      </c>
      <c r="N182" s="109"/>
      <c r="O182" s="109"/>
      <c r="P182" s="103"/>
      <c r="Q182" s="151"/>
    </row>
    <row r="183" spans="1:17" x14ac:dyDescent="0.2">
      <c r="A183" s="177"/>
      <c r="B183" s="128" t="s">
        <v>248</v>
      </c>
      <c r="C183" s="110"/>
      <c r="D183" s="110"/>
      <c r="E183" s="109"/>
      <c r="F183" s="109"/>
      <c r="G183" s="109"/>
      <c r="H183" s="109"/>
      <c r="I183" s="109"/>
      <c r="J183" s="109"/>
      <c r="K183" s="109"/>
      <c r="L183" s="107"/>
      <c r="M183" s="113">
        <v>30.84</v>
      </c>
      <c r="N183" s="109"/>
      <c r="O183" s="109"/>
      <c r="P183" s="103"/>
      <c r="Q183" s="151"/>
    </row>
    <row r="184" spans="1:17" x14ac:dyDescent="0.2">
      <c r="A184" s="177"/>
      <c r="B184" s="128" t="s">
        <v>249</v>
      </c>
      <c r="C184" s="110"/>
      <c r="D184" s="110"/>
      <c r="E184" s="109"/>
      <c r="F184" s="109"/>
      <c r="G184" s="109"/>
      <c r="H184" s="109"/>
      <c r="I184" s="109"/>
      <c r="J184" s="109"/>
      <c r="K184" s="109"/>
      <c r="L184" s="107"/>
      <c r="M184" s="113">
        <v>28.06</v>
      </c>
      <c r="N184" s="109"/>
      <c r="O184" s="109"/>
      <c r="P184" s="103"/>
      <c r="Q184" s="151"/>
    </row>
    <row r="185" spans="1:17" ht="8.25" customHeight="1" x14ac:dyDescent="0.2">
      <c r="B185" s="39"/>
      <c r="C185" s="110"/>
      <c r="D185" s="110"/>
      <c r="E185" s="109"/>
      <c r="F185" s="109"/>
      <c r="G185" s="109"/>
      <c r="H185" s="109"/>
      <c r="I185" s="109"/>
      <c r="J185" s="109"/>
      <c r="K185" s="109"/>
      <c r="L185" s="107"/>
      <c r="N185" s="109"/>
      <c r="O185" s="109"/>
      <c r="P185" s="103"/>
      <c r="Q185" s="151"/>
    </row>
    <row r="186" spans="1:17" x14ac:dyDescent="0.2">
      <c r="C186" s="110"/>
      <c r="D186" s="110"/>
      <c r="E186" s="109"/>
      <c r="F186" s="109"/>
      <c r="G186" s="109"/>
      <c r="H186" s="109"/>
      <c r="I186" s="109"/>
      <c r="J186" s="109"/>
      <c r="K186" s="109"/>
      <c r="L186" s="107"/>
      <c r="N186" s="109"/>
      <c r="O186" s="109"/>
      <c r="P186" s="103"/>
      <c r="Q186" s="151"/>
    </row>
    <row r="187" spans="1:17" x14ac:dyDescent="0.2"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1"/>
      <c r="Q187" s="17"/>
    </row>
    <row r="188" spans="1:17" ht="13.5" thickBot="1" x14ac:dyDescent="0.25">
      <c r="C188" s="202"/>
      <c r="D188" s="20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54"/>
      <c r="Q188" s="17"/>
    </row>
    <row r="189" spans="1:17" ht="13.5" thickBot="1" x14ac:dyDescent="0.25">
      <c r="A189" s="41" t="s">
        <v>74</v>
      </c>
      <c r="B189" s="39" t="s">
        <v>143</v>
      </c>
      <c r="C189" s="229">
        <v>2005.9</v>
      </c>
      <c r="D189" s="242"/>
      <c r="E189" s="292">
        <v>1570.68</v>
      </c>
      <c r="F189" s="208"/>
      <c r="G189" s="231">
        <v>1633.68</v>
      </c>
      <c r="H189" s="208"/>
      <c r="I189" s="208"/>
      <c r="J189" s="231">
        <v>1746.24</v>
      </c>
      <c r="K189" s="208"/>
      <c r="L189" s="232">
        <v>2043.6</v>
      </c>
      <c r="M189" s="233">
        <v>1445.38</v>
      </c>
      <c r="N189" s="208"/>
      <c r="O189" s="208"/>
      <c r="P189" s="59"/>
      <c r="Q189" s="62"/>
    </row>
    <row r="190" spans="1:17" ht="13.5" thickBot="1" x14ac:dyDescent="0.25">
      <c r="B190" s="39" t="s">
        <v>144</v>
      </c>
      <c r="C190" s="229">
        <v>2005.9</v>
      </c>
      <c r="D190" s="242"/>
      <c r="E190" s="292">
        <v>1570.68</v>
      </c>
      <c r="F190" s="208"/>
      <c r="G190" s="231">
        <v>1633.68</v>
      </c>
      <c r="H190" s="208"/>
      <c r="I190" s="208"/>
      <c r="J190" s="231">
        <v>1746.24</v>
      </c>
      <c r="K190" s="208"/>
      <c r="L190" s="232">
        <v>2043.6</v>
      </c>
      <c r="M190" s="233">
        <v>1445.38</v>
      </c>
      <c r="N190" s="208"/>
      <c r="O190" s="208"/>
      <c r="P190" s="59"/>
      <c r="Q190" s="62"/>
    </row>
    <row r="191" spans="1:17" ht="13.5" thickBot="1" x14ac:dyDescent="0.25">
      <c r="C191" s="234"/>
      <c r="D191" s="234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54"/>
    </row>
    <row r="192" spans="1:17" ht="13.5" thickBot="1" x14ac:dyDescent="0.25">
      <c r="A192" s="41" t="s">
        <v>82</v>
      </c>
      <c r="B192" s="39" t="s">
        <v>143</v>
      </c>
      <c r="C192" s="229">
        <v>1821.06</v>
      </c>
      <c r="D192" s="242"/>
      <c r="E192" s="208"/>
      <c r="F192" s="208"/>
      <c r="G192" s="231">
        <v>1633.68</v>
      </c>
      <c r="H192" s="208"/>
      <c r="I192" s="208"/>
      <c r="J192" s="208"/>
      <c r="K192" s="208"/>
      <c r="L192" s="208"/>
      <c r="M192" s="208"/>
      <c r="N192" s="208"/>
      <c r="O192" s="208"/>
      <c r="P192" s="59"/>
      <c r="Q192" s="62"/>
    </row>
    <row r="193" spans="1:17" ht="13.5" thickBot="1" x14ac:dyDescent="0.25">
      <c r="B193" s="39" t="s">
        <v>144</v>
      </c>
      <c r="C193" s="229">
        <v>1821.06</v>
      </c>
      <c r="D193" s="242"/>
      <c r="E193" s="208"/>
      <c r="F193" s="208"/>
      <c r="G193" s="231">
        <v>1633.68</v>
      </c>
      <c r="H193" s="208"/>
      <c r="I193" s="208"/>
      <c r="J193" s="208"/>
      <c r="K193" s="208"/>
      <c r="L193" s="208"/>
      <c r="M193" s="208"/>
      <c r="N193" s="208"/>
      <c r="O193" s="208"/>
      <c r="P193" s="59"/>
      <c r="Q193" s="62"/>
    </row>
    <row r="194" spans="1:17" ht="13.5" thickBot="1" x14ac:dyDescent="0.25">
      <c r="C194" s="234"/>
      <c r="D194" s="234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54"/>
    </row>
    <row r="195" spans="1:17" ht="13.5" thickBot="1" x14ac:dyDescent="0.25">
      <c r="A195" s="41" t="s">
        <v>100</v>
      </c>
      <c r="B195" s="39" t="s">
        <v>143</v>
      </c>
      <c r="C195" s="229">
        <v>1959.68</v>
      </c>
      <c r="D195" s="242"/>
      <c r="E195" s="235"/>
      <c r="F195" s="236"/>
      <c r="G195" s="230">
        <v>1633.68</v>
      </c>
      <c r="H195" s="208"/>
      <c r="I195" s="208"/>
      <c r="J195" s="235"/>
      <c r="K195" s="235"/>
      <c r="L195" s="237"/>
      <c r="M195" s="238"/>
      <c r="N195" s="238"/>
      <c r="O195" s="238"/>
      <c r="P195" s="59"/>
      <c r="Q195" s="62"/>
    </row>
    <row r="196" spans="1:17" ht="13.5" thickBot="1" x14ac:dyDescent="0.25">
      <c r="B196" s="39" t="s">
        <v>144</v>
      </c>
      <c r="C196" s="229">
        <v>1959.68</v>
      </c>
      <c r="D196" s="242"/>
      <c r="E196" s="235"/>
      <c r="F196" s="236"/>
      <c r="G196" s="230">
        <v>1633.68</v>
      </c>
      <c r="H196" s="208"/>
      <c r="I196" s="208"/>
      <c r="J196" s="235"/>
      <c r="K196" s="235"/>
      <c r="L196" s="237"/>
      <c r="M196" s="238"/>
      <c r="N196" s="238"/>
      <c r="O196" s="238"/>
      <c r="P196" s="59"/>
      <c r="Q196" s="62"/>
    </row>
    <row r="197" spans="1:17" ht="13.5" thickBot="1" x14ac:dyDescent="0.25">
      <c r="C197" s="130"/>
      <c r="D197" s="130"/>
      <c r="E197" s="210"/>
      <c r="F197" s="210"/>
      <c r="G197" s="210"/>
      <c r="H197" s="210"/>
      <c r="I197" s="210"/>
      <c r="J197" s="210"/>
      <c r="K197" s="210"/>
      <c r="L197" s="210"/>
      <c r="M197" s="210"/>
      <c r="N197" s="210"/>
      <c r="O197" s="210"/>
      <c r="P197" s="211"/>
    </row>
    <row r="198" spans="1:17" ht="13.5" thickBot="1" x14ac:dyDescent="0.25">
      <c r="A198" s="41" t="s">
        <v>104</v>
      </c>
      <c r="B198" s="39" t="s">
        <v>157</v>
      </c>
      <c r="C198" s="229">
        <v>1266.54</v>
      </c>
      <c r="D198" s="24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53"/>
      <c r="Q198" s="61"/>
    </row>
    <row r="199" spans="1:17" ht="9.9499999999999993" customHeight="1" thickBot="1" x14ac:dyDescent="0.25">
      <c r="C199" s="234"/>
      <c r="D199" s="234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54"/>
    </row>
    <row r="200" spans="1:17" ht="13.5" thickBot="1" x14ac:dyDescent="0.25">
      <c r="A200" s="41" t="s">
        <v>118</v>
      </c>
      <c r="B200" s="39" t="s">
        <v>156</v>
      </c>
      <c r="C200" s="229">
        <v>1127.9000000000001</v>
      </c>
      <c r="D200" s="24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59"/>
      <c r="Q200" s="62"/>
    </row>
    <row r="201" spans="1:17" ht="13.5" thickBot="1" x14ac:dyDescent="0.25">
      <c r="B201" s="39"/>
      <c r="C201" s="44"/>
      <c r="D201" s="44"/>
      <c r="E201" s="73"/>
      <c r="F201" s="239"/>
      <c r="G201" s="239"/>
      <c r="H201" s="239"/>
      <c r="I201" s="239"/>
      <c r="J201" s="239"/>
      <c r="K201" s="239"/>
      <c r="L201" s="239"/>
      <c r="M201" s="239"/>
      <c r="N201" s="239"/>
      <c r="O201" s="239"/>
      <c r="P201" s="240"/>
    </row>
    <row r="202" spans="1:17" ht="13.5" thickBot="1" x14ac:dyDescent="0.25">
      <c r="C202" s="241"/>
      <c r="D202" s="242"/>
      <c r="E202" s="208"/>
      <c r="F202" s="208"/>
      <c r="G202" s="208"/>
      <c r="H202" s="208"/>
      <c r="I202" s="208"/>
      <c r="J202" s="208"/>
      <c r="K202" s="208"/>
      <c r="L202" s="208"/>
      <c r="M202" s="232">
        <v>902.66</v>
      </c>
      <c r="N202" s="208"/>
      <c r="O202" s="208"/>
      <c r="P202" s="59"/>
      <c r="Q202" s="62"/>
    </row>
    <row r="203" spans="1:17" x14ac:dyDescent="0.2">
      <c r="B203" s="39" t="s">
        <v>84</v>
      </c>
      <c r="C203" s="44"/>
      <c r="D203" s="44"/>
      <c r="E203" s="73"/>
      <c r="F203" s="239"/>
      <c r="G203" s="239"/>
      <c r="H203" s="239"/>
      <c r="I203" s="239"/>
      <c r="J203" s="239"/>
      <c r="K203" s="239"/>
      <c r="L203" s="239"/>
      <c r="M203" s="239"/>
      <c r="N203" s="239"/>
      <c r="O203" s="239"/>
      <c r="P203" s="240"/>
      <c r="Q203" s="17"/>
    </row>
    <row r="204" spans="1:17" ht="51.75" thickBot="1" x14ac:dyDescent="0.25">
      <c r="A204" s="41" t="s">
        <v>83</v>
      </c>
      <c r="C204" s="243"/>
      <c r="D204" s="243"/>
      <c r="E204" s="244" t="s">
        <v>105</v>
      </c>
      <c r="F204" s="245"/>
      <c r="G204" s="245" t="s">
        <v>76</v>
      </c>
      <c r="H204" s="245"/>
      <c r="I204" s="245"/>
      <c r="J204" s="245"/>
      <c r="K204" s="245"/>
      <c r="L204" s="245"/>
      <c r="M204" s="245"/>
      <c r="N204" s="245"/>
      <c r="O204" s="245"/>
      <c r="P204" s="246"/>
      <c r="Q204" s="17"/>
    </row>
    <row r="205" spans="1:17" x14ac:dyDescent="0.2">
      <c r="B205" s="39" t="s">
        <v>70</v>
      </c>
      <c r="C205" s="212"/>
      <c r="D205" s="213"/>
      <c r="E205" s="81">
        <v>20</v>
      </c>
      <c r="F205" s="207"/>
      <c r="G205" s="81">
        <v>20</v>
      </c>
      <c r="H205" s="207"/>
      <c r="I205" s="207"/>
      <c r="J205" s="207"/>
      <c r="K205" s="207"/>
      <c r="L205" s="207"/>
      <c r="M205" s="207"/>
      <c r="N205" s="207"/>
      <c r="O205" s="207"/>
      <c r="P205" s="247"/>
      <c r="Q205" s="248"/>
    </row>
    <row r="206" spans="1:17" ht="13.5" thickBot="1" x14ac:dyDescent="0.25">
      <c r="B206" s="39" t="s">
        <v>69</v>
      </c>
      <c r="C206" s="249"/>
      <c r="D206" s="250"/>
      <c r="E206" s="209">
        <v>2</v>
      </c>
      <c r="F206" s="251"/>
      <c r="G206" s="209">
        <v>1.5</v>
      </c>
      <c r="H206" s="251"/>
      <c r="I206" s="251"/>
      <c r="J206" s="251"/>
      <c r="K206" s="251"/>
      <c r="L206" s="251"/>
      <c r="M206" s="251"/>
      <c r="N206" s="251"/>
      <c r="O206" s="251"/>
      <c r="P206" s="60"/>
      <c r="Q206" s="63"/>
    </row>
    <row r="207" spans="1:17" ht="13.5" thickBot="1" x14ac:dyDescent="0.25">
      <c r="C207" s="17"/>
      <c r="D207" s="17"/>
      <c r="E207" s="198"/>
      <c r="F207" s="17"/>
      <c r="G207" s="198"/>
      <c r="H207" s="198"/>
      <c r="I207" s="198"/>
      <c r="J207" s="17"/>
      <c r="K207" s="17"/>
      <c r="L207" s="17"/>
      <c r="M207" s="17"/>
      <c r="N207" s="17"/>
      <c r="O207" s="17"/>
      <c r="P207" s="17"/>
      <c r="Q207" s="17"/>
    </row>
    <row r="208" spans="1:17" ht="13.5" thickBot="1" x14ac:dyDescent="0.25">
      <c r="A208" s="41" t="s">
        <v>75</v>
      </c>
      <c r="B208" s="41"/>
      <c r="C208" s="252">
        <v>200</v>
      </c>
      <c r="D208" s="253">
        <v>200</v>
      </c>
      <c r="E208" s="254">
        <v>200</v>
      </c>
      <c r="F208" s="208"/>
      <c r="G208" s="254">
        <v>200</v>
      </c>
      <c r="H208" s="254">
        <v>200</v>
      </c>
      <c r="I208" s="254">
        <v>200</v>
      </c>
      <c r="J208" s="254">
        <v>200</v>
      </c>
      <c r="K208" s="254">
        <v>200</v>
      </c>
      <c r="L208" s="254">
        <v>200</v>
      </c>
      <c r="M208" s="254">
        <v>200</v>
      </c>
      <c r="N208" s="208"/>
      <c r="O208" s="208"/>
      <c r="P208" s="255">
        <v>200</v>
      </c>
      <c r="Q208" s="256">
        <v>200</v>
      </c>
    </row>
    <row r="209" spans="1:2" ht="13.5" customHeight="1" x14ac:dyDescent="0.2">
      <c r="B209" s="45" t="s">
        <v>201</v>
      </c>
    </row>
    <row r="210" spans="1:2" ht="5.45" customHeight="1" x14ac:dyDescent="0.2">
      <c r="B210" s="45" t="s">
        <v>85</v>
      </c>
    </row>
    <row r="211" spans="1:2" x14ac:dyDescent="0.2">
      <c r="A211" s="74" t="s">
        <v>264</v>
      </c>
      <c r="B211" s="45"/>
    </row>
    <row r="212" spans="1:2" x14ac:dyDescent="0.2">
      <c r="B212" s="45"/>
    </row>
    <row r="213" spans="1:2" x14ac:dyDescent="0.2">
      <c r="B213" s="45"/>
    </row>
  </sheetData>
  <mergeCells count="3">
    <mergeCell ref="A8:N8"/>
    <mergeCell ref="A1:Q1"/>
    <mergeCell ref="A2:Q2"/>
  </mergeCells>
  <phoneticPr fontId="0" type="noConversion"/>
  <printOptions horizontalCentered="1" headings="1"/>
  <pageMargins left="0.25" right="0.25" top="0.4" bottom="0.4" header="0.5" footer="0.25"/>
  <pageSetup paperSize="5" scale="70" fitToHeight="0" orientation="landscape" r:id="rId1"/>
  <headerFooter alignWithMargins="0">
    <oddFooter>&amp;L
&amp;R&amp;"Book Antiqua,Regular"&amp;8Office of Planning and  Institutional Research, Board of Governors, State University System of Florida,  &amp;F&amp;A  &amp;D</oddFooter>
  </headerFooter>
  <rowBreaks count="3" manualBreakCount="3">
    <brk id="54" max="16" man="1"/>
    <brk id="98" max="16" man="1"/>
    <brk id="141" max="16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B2" sqref="B2"/>
    </sheetView>
  </sheetViews>
  <sheetFormatPr defaultColWidth="9.140625" defaultRowHeight="15" x14ac:dyDescent="0.25"/>
  <cols>
    <col min="1" max="1" width="19.7109375" style="1" bestFit="1" customWidth="1"/>
    <col min="2" max="2" width="16.7109375" style="1" customWidth="1"/>
    <col min="3" max="3" width="18.85546875" style="1" customWidth="1"/>
    <col min="4" max="4" width="16" style="1" customWidth="1"/>
    <col min="5" max="5" width="15.7109375" style="1" customWidth="1"/>
    <col min="6" max="6" width="17.5703125" style="1" customWidth="1"/>
    <col min="7" max="7" width="18.28515625" style="1" customWidth="1"/>
    <col min="8" max="16384" width="9.140625" style="1"/>
  </cols>
  <sheetData>
    <row r="1" spans="1:7" x14ac:dyDescent="0.25">
      <c r="A1" s="2" t="s">
        <v>252</v>
      </c>
      <c r="B1" s="299" t="s">
        <v>266</v>
      </c>
      <c r="C1" s="299"/>
      <c r="D1" s="299"/>
      <c r="E1" s="299"/>
      <c r="F1" s="299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x14ac:dyDescent="0.25">
      <c r="A3" s="4"/>
      <c r="B3" s="7" t="s">
        <v>253</v>
      </c>
      <c r="C3" s="7" t="s">
        <v>254</v>
      </c>
      <c r="D3" s="7" t="s">
        <v>255</v>
      </c>
      <c r="E3" s="7" t="s">
        <v>256</v>
      </c>
      <c r="F3" s="7" t="s">
        <v>257</v>
      </c>
      <c r="G3" s="8" t="s">
        <v>102</v>
      </c>
    </row>
    <row r="4" spans="1:7" x14ac:dyDescent="0.25">
      <c r="A4" s="9" t="s">
        <v>258</v>
      </c>
      <c r="B4" s="10"/>
      <c r="C4" s="10"/>
      <c r="D4" s="10"/>
      <c r="E4" s="10"/>
      <c r="F4" s="10"/>
      <c r="G4" s="11">
        <f>SUM(B4:F4)</f>
        <v>0</v>
      </c>
    </row>
    <row r="5" spans="1:7" ht="15.75" thickBot="1" x14ac:dyDescent="0.3">
      <c r="A5" s="12" t="s">
        <v>259</v>
      </c>
      <c r="B5" s="13"/>
      <c r="C5" s="13"/>
      <c r="D5" s="13"/>
      <c r="E5" s="13"/>
      <c r="F5" s="13"/>
      <c r="G5" s="14">
        <f>SUM(B5:F5)</f>
        <v>0</v>
      </c>
    </row>
    <row r="6" spans="1:7" x14ac:dyDescent="0.25">
      <c r="B6" s="15"/>
      <c r="C6" s="15"/>
      <c r="D6" s="15"/>
      <c r="E6" s="15"/>
      <c r="F6" s="15"/>
      <c r="G6" s="15"/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Summary T&amp;F</vt:lpstr>
      <vt:lpstr>Undergraduate T&amp;F</vt:lpstr>
      <vt:lpstr>Graduate T&amp;F</vt:lpstr>
      <vt:lpstr>Professional T&amp;F</vt:lpstr>
      <vt:lpstr>T&amp;F-All</vt:lpstr>
      <vt:lpstr>Survey Template</vt:lpstr>
      <vt:lpstr>Cost of Attendance</vt:lpstr>
      <vt:lpstr>'Graduate T&amp;F'!Print_Area</vt:lpstr>
      <vt:lpstr>'Professional T&amp;F'!Print_Area</vt:lpstr>
      <vt:lpstr>'Summary T&amp;F'!Print_Area</vt:lpstr>
      <vt:lpstr>'Survey Template'!Print_Area</vt:lpstr>
      <vt:lpstr>'T&amp;F-All'!Print_Area</vt:lpstr>
      <vt:lpstr>'Undergraduate T&amp;F'!Print_Area</vt:lpstr>
      <vt:lpstr>'Graduate T&amp;F'!Print_Titles</vt:lpstr>
      <vt:lpstr>'Professional T&amp;F'!Print_Titles</vt:lpstr>
      <vt:lpstr>'Survey Template'!Print_Titles</vt:lpstr>
      <vt:lpstr>'T&amp;F-All'!Print_Titles</vt:lpstr>
      <vt:lpstr>'Undergraduate T&amp;F'!Print_Titles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GRP</dc:creator>
  <cp:lastModifiedBy>jennifer.nabors</cp:lastModifiedBy>
  <cp:lastPrinted>2016-07-11T20:16:30Z</cp:lastPrinted>
  <dcterms:created xsi:type="dcterms:W3CDTF">1998-10-30T17:58:35Z</dcterms:created>
  <dcterms:modified xsi:type="dcterms:W3CDTF">2016-07-11T20:16:38Z</dcterms:modified>
</cp:coreProperties>
</file>