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DS Coverage" sheetId="1" r:id="rId1"/>
  </sheets>
  <externalReferences>
    <externalReference r:id="rId4"/>
  </externalReferences>
  <definedNames>
    <definedName name="_1">#REF!</definedName>
    <definedName name="_1A">#REF!</definedName>
    <definedName name="_2">#REF!</definedName>
    <definedName name="_3">#REF!</definedName>
    <definedName name="_4">#REF!</definedName>
    <definedName name="ADD">#REF!</definedName>
    <definedName name="CONCOV">#REF!</definedName>
    <definedName name="COV">#REF!</definedName>
    <definedName name="COV2">#REF!</definedName>
    <definedName name="HIST">#REF!</definedName>
    <definedName name="PARITY">#REF!</definedName>
    <definedName name="_xlnm.Print_Area" localSheetId="0">'DS Coverage'!$A$1:$T$45</definedName>
    <definedName name="Print_Area_MI">'[1]lott8038'!$M$1:$R$36</definedName>
    <definedName name="RATIOS">#REF!</definedName>
    <definedName name="SU">#REF!</definedName>
  </definedNames>
  <calcPr fullCalcOnLoad="1" iterate="1" iterateCount="1" iterateDelta="0.001"/>
</workbook>
</file>

<file path=xl/sharedStrings.xml><?xml version="1.0" encoding="utf-8"?>
<sst xmlns="http://schemas.openxmlformats.org/spreadsheetml/2006/main" count="42" uniqueCount="41">
  <si>
    <t>FLORIDA STATE UNIVERSITY</t>
  </si>
  <si>
    <t>Historical</t>
  </si>
  <si>
    <t>Projected</t>
  </si>
  <si>
    <t>FY 2006</t>
  </si>
  <si>
    <t>FY 2007</t>
  </si>
  <si>
    <t>FY 2008</t>
  </si>
  <si>
    <t>FY 2009</t>
  </si>
  <si>
    <t>FY 2010</t>
  </si>
  <si>
    <t>FY 2011</t>
  </si>
  <si>
    <t>Operating Revenues</t>
  </si>
  <si>
    <t>Transportation Access Fee</t>
  </si>
  <si>
    <t>Citations</t>
  </si>
  <si>
    <t>Decal Sales</t>
  </si>
  <si>
    <t>Other Revenue</t>
  </si>
  <si>
    <t xml:space="preserve">Total Parking System Revenues </t>
  </si>
  <si>
    <t>Net Parking System Revenues</t>
  </si>
  <si>
    <t>Interest Income</t>
  </si>
  <si>
    <t>Pledged Revenues</t>
  </si>
  <si>
    <t>Annual Debt Service:</t>
  </si>
  <si>
    <t>Outstanding Bonds</t>
  </si>
  <si>
    <t>Total Annual Debt Service</t>
  </si>
  <si>
    <t>Maximum Annual Debt Service</t>
  </si>
  <si>
    <t>Coverage Ratios</t>
  </si>
  <si>
    <t>Annual Debt Service</t>
  </si>
  <si>
    <t>ATTACHMENT II</t>
  </si>
  <si>
    <r>
      <t>HISTORICAL AND PROJECTED DEBT SERVICE COVERAGE</t>
    </r>
    <r>
      <rPr>
        <b/>
        <vertAlign val="superscript"/>
        <sz val="10"/>
        <rFont val="Book Antiqua"/>
        <family val="1"/>
      </rPr>
      <t>1</t>
    </r>
  </si>
  <si>
    <r>
      <t>1</t>
    </r>
    <r>
      <rPr>
        <sz val="8"/>
        <rFont val="Book Antiqua"/>
        <family val="1"/>
      </rPr>
      <t xml:space="preserve"> The financial information related to revenues and expenses was provided by the University and has not been audited.</t>
    </r>
  </si>
  <si>
    <t>Operating Expenses</t>
  </si>
  <si>
    <r>
      <t>Less: Total Parking Operating Expenses</t>
    </r>
    <r>
      <rPr>
        <b/>
        <vertAlign val="superscript"/>
        <sz val="9"/>
        <rFont val="Book Antiqua"/>
        <family val="1"/>
      </rPr>
      <t>2</t>
    </r>
  </si>
  <si>
    <t>FY 2012</t>
  </si>
  <si>
    <t>FY 2013</t>
  </si>
  <si>
    <t>FY 2014</t>
  </si>
  <si>
    <t>FY 2015</t>
  </si>
  <si>
    <r>
      <t>2011A Bonds</t>
    </r>
    <r>
      <rPr>
        <vertAlign val="superscript"/>
        <sz val="9"/>
        <rFont val="Book Antiqua"/>
        <family val="1"/>
      </rPr>
      <t>3</t>
    </r>
  </si>
  <si>
    <r>
      <t>3</t>
    </r>
    <r>
      <rPr>
        <sz val="8"/>
        <rFont val="Book Antiqua"/>
        <family val="1"/>
      </rPr>
      <t xml:space="preserve"> Based on a not-to-exceed size of $16.5 million and an interest rate of 6%.</t>
    </r>
  </si>
  <si>
    <t>PARKING FACILITY REVENUE BONDS</t>
  </si>
  <si>
    <t>STATE UNIVERSITY SYSTEM OF FLORIDA</t>
  </si>
  <si>
    <t>BOARD OF GOVERNORS</t>
  </si>
  <si>
    <t>Less Bus System Expenses</t>
  </si>
  <si>
    <t>Operating Expense</t>
  </si>
  <si>
    <r>
      <t>2</t>
    </r>
    <r>
      <rPr>
        <sz val="8"/>
        <rFont val="Book Antiqua"/>
        <family val="1"/>
      </rPr>
      <t xml:space="preserve"> Total operating expenses for the parking system include costs associated with salaries, utilities, routine maintenance, supplies and repairs, less depreciation. Bus system expenses are excluded because they are paid after debt service.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</si>
</sst>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0\x"/>
    <numFmt numFmtId="167" formatCode="_(* #,##0_);_(* \(#,##0\);_(* &quot;-&quot;??_);_(@_)"/>
    <numFmt numFmtId="168" formatCode="0.000"/>
    <numFmt numFmtId="169" formatCode="0_)"/>
    <numFmt numFmtId="170" formatCode="0.0000000%"/>
    <numFmt numFmtId="171" formatCode="0.000%"/>
    <numFmt numFmtId="172" formatCode="&quot;$&quot;#,##0.0"/>
    <numFmt numFmtId="173" formatCode="#,##0.000_);[Red]\(#,##0.000\)"/>
    <numFmt numFmtId="174" formatCode="0.00000%"/>
    <numFmt numFmtId="175" formatCode="m/d/yy;@"/>
    <numFmt numFmtId="176" formatCode="_(* #,##0.0000_);_(* \(#,##0.0000\);_(* &quot;-&quot;??_);_(@_)"/>
    <numFmt numFmtId="177" formatCode="_(* #,##0.000000_);_(* \(#,##0.000000\);_(* &quot;-&quot;??_);_(@_)"/>
    <numFmt numFmtId="178" formatCode="General_)"/>
  </numFmts>
  <fonts count="47">
    <font>
      <sz val="10"/>
      <name val="Arial"/>
      <family val="0"/>
    </font>
    <font>
      <u val="single"/>
      <sz val="10"/>
      <color indexed="20"/>
      <name val="Arial"/>
      <family val="0"/>
    </font>
    <font>
      <u val="single"/>
      <sz val="10"/>
      <color indexed="12"/>
      <name val="Arial"/>
      <family val="0"/>
    </font>
    <font>
      <sz val="8"/>
      <name val="Arial"/>
      <family val="0"/>
    </font>
    <font>
      <b/>
      <sz val="10"/>
      <name val="Arial"/>
      <family val="2"/>
    </font>
    <font>
      <sz val="10"/>
      <color indexed="12"/>
      <name val="Arial"/>
      <family val="2"/>
    </font>
    <font>
      <sz val="9"/>
      <name val="Arial"/>
      <family val="2"/>
    </font>
    <font>
      <sz val="9"/>
      <color indexed="12"/>
      <name val="Arial"/>
      <family val="2"/>
    </font>
    <font>
      <u val="single"/>
      <sz val="10"/>
      <name val="Arial"/>
      <family val="2"/>
    </font>
    <font>
      <sz val="10"/>
      <name val="Book Antiqua"/>
      <family val="1"/>
    </font>
    <font>
      <sz val="10"/>
      <color indexed="12"/>
      <name val="Book Antiqua"/>
      <family val="1"/>
    </font>
    <font>
      <b/>
      <sz val="10"/>
      <name val="Book Antiqua"/>
      <family val="1"/>
    </font>
    <font>
      <b/>
      <vertAlign val="superscript"/>
      <sz val="10"/>
      <name val="Book Antiqua"/>
      <family val="1"/>
    </font>
    <font>
      <sz val="8"/>
      <color indexed="10"/>
      <name val="Book Antiqua"/>
      <family val="1"/>
    </font>
    <font>
      <b/>
      <sz val="10"/>
      <color indexed="12"/>
      <name val="Book Antiqua"/>
      <family val="1"/>
    </font>
    <font>
      <b/>
      <u val="single"/>
      <sz val="9"/>
      <name val="Book Antiqua"/>
      <family val="1"/>
    </font>
    <font>
      <b/>
      <u val="single"/>
      <sz val="9"/>
      <color indexed="12"/>
      <name val="Book Antiqua"/>
      <family val="1"/>
    </font>
    <font>
      <b/>
      <sz val="9"/>
      <name val="Book Antiqua"/>
      <family val="1"/>
    </font>
    <font>
      <sz val="9"/>
      <name val="Book Antiqua"/>
      <family val="1"/>
    </font>
    <font>
      <sz val="9"/>
      <color indexed="12"/>
      <name val="Book Antiqua"/>
      <family val="1"/>
    </font>
    <font>
      <sz val="9"/>
      <color indexed="10"/>
      <name val="Book Antiqua"/>
      <family val="1"/>
    </font>
    <font>
      <b/>
      <vertAlign val="superscript"/>
      <sz val="9"/>
      <name val="Book Antiqua"/>
      <family val="1"/>
    </font>
    <font>
      <b/>
      <sz val="9"/>
      <color indexed="12"/>
      <name val="Book Antiqua"/>
      <family val="1"/>
    </font>
    <font>
      <vertAlign val="superscript"/>
      <sz val="9"/>
      <name val="Book Antiqua"/>
      <family val="1"/>
    </font>
    <font>
      <u val="single"/>
      <sz val="9"/>
      <name val="Book Antiqua"/>
      <family val="1"/>
    </font>
    <font>
      <u val="single"/>
      <sz val="9"/>
      <color indexed="12"/>
      <name val="Book Antiqua"/>
      <family val="1"/>
    </font>
    <font>
      <vertAlign val="superscript"/>
      <sz val="8"/>
      <name val="Book Antiqua"/>
      <family val="1"/>
    </font>
    <font>
      <sz val="8"/>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10"/>
      <name val="Book Antiqua"/>
      <family val="1"/>
    </font>
    <font>
      <b/>
      <sz val="9"/>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Alignment="1">
      <alignment horizontal="center"/>
    </xf>
    <xf numFmtId="0" fontId="0" fillId="24" borderId="0" xfId="0" applyFill="1" applyAlignment="1">
      <alignment horizontal="center"/>
    </xf>
    <xf numFmtId="0" fontId="0" fillId="24" borderId="0" xfId="0" applyFill="1" applyBorder="1" applyAlignment="1">
      <alignment/>
    </xf>
    <xf numFmtId="9" fontId="7" fillId="24" borderId="0" xfId="59" applyFont="1" applyFill="1" applyAlignment="1">
      <alignment/>
    </xf>
    <xf numFmtId="43" fontId="7" fillId="24" borderId="0" xfId="42" applyFont="1" applyFill="1" applyBorder="1" applyAlignment="1">
      <alignment/>
    </xf>
    <xf numFmtId="0" fontId="7" fillId="24" borderId="0" xfId="0" applyFont="1" applyFill="1" applyBorder="1" applyAlignment="1">
      <alignment/>
    </xf>
    <xf numFmtId="0" fontId="4" fillId="24" borderId="0" xfId="0" applyFont="1" applyFill="1" applyAlignment="1">
      <alignment/>
    </xf>
    <xf numFmtId="3" fontId="7" fillId="24" borderId="0" xfId="0" applyNumberFormat="1" applyFont="1" applyFill="1" applyAlignment="1">
      <alignment/>
    </xf>
    <xf numFmtId="0" fontId="0" fillId="24" borderId="0" xfId="0" applyFont="1" applyFill="1" applyAlignment="1">
      <alignment/>
    </xf>
    <xf numFmtId="0" fontId="5" fillId="24" borderId="0" xfId="0" applyFont="1" applyFill="1" applyAlignment="1">
      <alignment/>
    </xf>
    <xf numFmtId="0" fontId="0" fillId="24" borderId="0" xfId="0" applyFont="1" applyFill="1" applyBorder="1" applyAlignment="1">
      <alignment/>
    </xf>
    <xf numFmtId="3" fontId="0" fillId="24" borderId="0" xfId="0" applyNumberFormat="1" applyFill="1" applyAlignment="1">
      <alignment/>
    </xf>
    <xf numFmtId="0" fontId="8" fillId="24" borderId="0" xfId="0" applyFont="1" applyFill="1" applyBorder="1" applyAlignment="1">
      <alignment horizontal="center"/>
    </xf>
    <xf numFmtId="0" fontId="2" fillId="24" borderId="0" xfId="0" applyFont="1" applyFill="1" applyBorder="1" applyAlignment="1">
      <alignment horizontal="center"/>
    </xf>
    <xf numFmtId="43" fontId="0" fillId="24" borderId="0" xfId="42" applyFont="1" applyFill="1" applyBorder="1" applyAlignment="1">
      <alignment horizontal="right"/>
    </xf>
    <xf numFmtId="10" fontId="0" fillId="24" borderId="0" xfId="59" applyNumberFormat="1" applyFill="1" applyBorder="1" applyAlignment="1">
      <alignment horizontal="center"/>
    </xf>
    <xf numFmtId="0" fontId="0" fillId="24" borderId="0" xfId="0" applyFill="1" applyAlignment="1">
      <alignment horizontal="right"/>
    </xf>
    <xf numFmtId="3" fontId="6" fillId="24" borderId="0" xfId="0" applyNumberFormat="1" applyFont="1" applyFill="1" applyAlignment="1">
      <alignment/>
    </xf>
    <xf numFmtId="3" fontId="6" fillId="24" borderId="0" xfId="0" applyNumberFormat="1" applyFont="1" applyFill="1" applyBorder="1" applyAlignment="1">
      <alignment/>
    </xf>
    <xf numFmtId="3" fontId="7" fillId="24" borderId="0" xfId="0" applyNumberFormat="1" applyFont="1" applyFill="1" applyBorder="1" applyAlignment="1">
      <alignment/>
    </xf>
    <xf numFmtId="166" fontId="0" fillId="24" borderId="0" xfId="0" applyNumberFormat="1" applyFont="1" applyFill="1" applyAlignment="1">
      <alignment/>
    </xf>
    <xf numFmtId="166" fontId="5" fillId="24" borderId="0" xfId="0" applyNumberFormat="1" applyFont="1" applyFill="1" applyAlignment="1">
      <alignment/>
    </xf>
    <xf numFmtId="0" fontId="9" fillId="24" borderId="0" xfId="0" applyFont="1" applyFill="1" applyAlignment="1">
      <alignment/>
    </xf>
    <xf numFmtId="0" fontId="10" fillId="24" borderId="0" xfId="0" applyFont="1" applyFill="1" applyAlignment="1">
      <alignment/>
    </xf>
    <xf numFmtId="0" fontId="11" fillId="24" borderId="0" xfId="0" applyFont="1" applyFill="1" applyAlignment="1">
      <alignment horizontal="right"/>
    </xf>
    <xf numFmtId="0" fontId="11" fillId="24" borderId="0" xfId="0" applyFont="1" applyFill="1" applyAlignment="1">
      <alignment horizontal="center"/>
    </xf>
    <xf numFmtId="3" fontId="9" fillId="24" borderId="0" xfId="0" applyNumberFormat="1" applyFont="1" applyFill="1" applyAlignment="1">
      <alignment/>
    </xf>
    <xf numFmtId="3" fontId="10" fillId="24" borderId="0" xfId="0" applyNumberFormat="1" applyFont="1" applyFill="1" applyAlignment="1">
      <alignment/>
    </xf>
    <xf numFmtId="0" fontId="13" fillId="24" borderId="0" xfId="0" applyFont="1" applyFill="1" applyAlignment="1">
      <alignment/>
    </xf>
    <xf numFmtId="0" fontId="14" fillId="24" borderId="0" xfId="0" applyFont="1" applyFill="1" applyAlignment="1">
      <alignment horizontal="center"/>
    </xf>
    <xf numFmtId="43" fontId="11" fillId="24" borderId="0" xfId="42" applyFont="1" applyFill="1" applyBorder="1" applyAlignment="1">
      <alignment horizontal="center"/>
    </xf>
    <xf numFmtId="0" fontId="11" fillId="24" borderId="0"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Alignment="1">
      <alignment horizontal="center"/>
    </xf>
    <xf numFmtId="0" fontId="15" fillId="24" borderId="0" xfId="42" applyNumberFormat="1" applyFont="1" applyFill="1" applyAlignment="1">
      <alignment horizontal="center"/>
    </xf>
    <xf numFmtId="0" fontId="16" fillId="24" borderId="0" xfId="42" applyNumberFormat="1" applyFont="1" applyFill="1" applyAlignment="1">
      <alignment horizontal="center"/>
    </xf>
    <xf numFmtId="0" fontId="17" fillId="24" borderId="0" xfId="0" applyFont="1" applyFill="1" applyAlignment="1">
      <alignment/>
    </xf>
    <xf numFmtId="0" fontId="9" fillId="24" borderId="0" xfId="0" applyFont="1" applyFill="1" applyBorder="1" applyAlignment="1">
      <alignment/>
    </xf>
    <xf numFmtId="0" fontId="10" fillId="24" borderId="0" xfId="0" applyFont="1" applyFill="1" applyBorder="1" applyAlignment="1">
      <alignment/>
    </xf>
    <xf numFmtId="0" fontId="18" fillId="24" borderId="0" xfId="0" applyFont="1" applyFill="1" applyAlignment="1">
      <alignment horizontal="left" indent="2"/>
    </xf>
    <xf numFmtId="165" fontId="18" fillId="24" borderId="0" xfId="44" applyNumberFormat="1" applyFont="1" applyFill="1" applyAlignment="1">
      <alignment/>
    </xf>
    <xf numFmtId="9" fontId="19" fillId="24" borderId="0" xfId="59" applyFont="1" applyFill="1" applyAlignment="1">
      <alignment/>
    </xf>
    <xf numFmtId="3" fontId="18" fillId="24" borderId="0" xfId="0" applyNumberFormat="1" applyFont="1" applyFill="1" applyAlignment="1">
      <alignment/>
    </xf>
    <xf numFmtId="3" fontId="18" fillId="24" borderId="10" xfId="0" applyNumberFormat="1" applyFont="1" applyFill="1" applyBorder="1" applyAlignment="1">
      <alignment/>
    </xf>
    <xf numFmtId="3" fontId="18" fillId="24" borderId="0" xfId="44" applyNumberFormat="1" applyFont="1" applyFill="1" applyAlignment="1">
      <alignment/>
    </xf>
    <xf numFmtId="3" fontId="19" fillId="24" borderId="0" xfId="59" applyNumberFormat="1" applyFont="1" applyFill="1" applyAlignment="1">
      <alignment/>
    </xf>
    <xf numFmtId="3" fontId="18" fillId="24" borderId="0" xfId="0" applyNumberFormat="1" applyFont="1" applyFill="1" applyBorder="1" applyAlignment="1">
      <alignment/>
    </xf>
    <xf numFmtId="43" fontId="19" fillId="24" borderId="0" xfId="42" applyFont="1" applyFill="1" applyBorder="1" applyAlignment="1">
      <alignment/>
    </xf>
    <xf numFmtId="3" fontId="20" fillId="24" borderId="0" xfId="0" applyNumberFormat="1" applyFont="1" applyFill="1" applyBorder="1" applyAlignment="1">
      <alignment/>
    </xf>
    <xf numFmtId="43" fontId="20" fillId="24" borderId="0" xfId="42" applyFont="1" applyFill="1" applyBorder="1" applyAlignment="1">
      <alignment/>
    </xf>
    <xf numFmtId="0" fontId="18" fillId="24" borderId="0" xfId="0" applyFont="1" applyFill="1" applyAlignment="1">
      <alignment/>
    </xf>
    <xf numFmtId="0" fontId="19" fillId="24" borderId="0" xfId="0" applyFont="1" applyFill="1" applyBorder="1" applyAlignment="1">
      <alignment/>
    </xf>
    <xf numFmtId="0" fontId="18" fillId="24" borderId="0" xfId="0" applyFont="1" applyFill="1" applyBorder="1" applyAlignment="1">
      <alignment/>
    </xf>
    <xf numFmtId="0" fontId="20" fillId="24" borderId="0" xfId="0" applyFont="1" applyFill="1" applyBorder="1" applyAlignment="1">
      <alignment/>
    </xf>
    <xf numFmtId="165" fontId="17" fillId="24" borderId="11" xfId="0" applyNumberFormat="1" applyFont="1" applyFill="1" applyBorder="1" applyAlignment="1">
      <alignment/>
    </xf>
    <xf numFmtId="165" fontId="17" fillId="24" borderId="0" xfId="0" applyNumberFormat="1" applyFont="1" applyFill="1" applyBorder="1" applyAlignment="1">
      <alignment/>
    </xf>
    <xf numFmtId="165" fontId="22" fillId="24" borderId="0" xfId="0" applyNumberFormat="1" applyFont="1" applyFill="1" applyBorder="1" applyAlignment="1">
      <alignment/>
    </xf>
    <xf numFmtId="43" fontId="18" fillId="24" borderId="0" xfId="42" applyFont="1" applyFill="1" applyAlignment="1">
      <alignment/>
    </xf>
    <xf numFmtId="3" fontId="19" fillId="24" borderId="0" xfId="0" applyNumberFormat="1" applyFont="1" applyFill="1" applyAlignment="1">
      <alignment/>
    </xf>
    <xf numFmtId="41" fontId="18" fillId="24" borderId="10" xfId="42" applyNumberFormat="1" applyFont="1" applyFill="1" applyBorder="1" applyAlignment="1">
      <alignment/>
    </xf>
    <xf numFmtId="41" fontId="24" fillId="24" borderId="0" xfId="42" applyNumberFormat="1" applyFont="1" applyFill="1" applyAlignment="1">
      <alignment/>
    </xf>
    <xf numFmtId="41" fontId="18" fillId="24" borderId="10" xfId="42" applyNumberFormat="1" applyFont="1" applyFill="1" applyBorder="1" applyAlignment="1">
      <alignment/>
    </xf>
    <xf numFmtId="41" fontId="25" fillId="24" borderId="0" xfId="42" applyNumberFormat="1" applyFont="1" applyFill="1" applyAlignment="1">
      <alignment/>
    </xf>
    <xf numFmtId="3" fontId="24" fillId="24" borderId="0" xfId="0" applyNumberFormat="1" applyFont="1" applyFill="1" applyAlignment="1">
      <alignment/>
    </xf>
    <xf numFmtId="3" fontId="17" fillId="24" borderId="0" xfId="0" applyNumberFormat="1" applyFont="1" applyFill="1" applyAlignment="1">
      <alignment/>
    </xf>
    <xf numFmtId="3" fontId="22" fillId="24" borderId="0" xfId="0" applyNumberFormat="1" applyFont="1" applyFill="1" applyAlignment="1">
      <alignment/>
    </xf>
    <xf numFmtId="166" fontId="17" fillId="24" borderId="0" xfId="0" applyNumberFormat="1" applyFont="1" applyFill="1" applyBorder="1" applyAlignment="1">
      <alignment/>
    </xf>
    <xf numFmtId="166" fontId="22" fillId="24" borderId="0" xfId="0" applyNumberFormat="1" applyFont="1" applyFill="1" applyBorder="1" applyAlignment="1">
      <alignment/>
    </xf>
    <xf numFmtId="0" fontId="26" fillId="24" borderId="0" xfId="0" applyFont="1" applyFill="1" applyAlignment="1">
      <alignment/>
    </xf>
    <xf numFmtId="0" fontId="9" fillId="24" borderId="0" xfId="0" applyFont="1" applyFill="1" applyBorder="1" applyAlignment="1">
      <alignment/>
    </xf>
    <xf numFmtId="0" fontId="17" fillId="24" borderId="0" xfId="0" applyFont="1" applyFill="1" applyAlignment="1">
      <alignment/>
    </xf>
    <xf numFmtId="3" fontId="17" fillId="24" borderId="0" xfId="0" applyNumberFormat="1" applyFont="1" applyFill="1" applyBorder="1" applyAlignment="1">
      <alignment/>
    </xf>
    <xf numFmtId="43" fontId="22" fillId="24" borderId="0" xfId="42" applyFont="1" applyFill="1" applyBorder="1" applyAlignment="1">
      <alignment/>
    </xf>
    <xf numFmtId="3" fontId="45" fillId="24" borderId="0" xfId="0" applyNumberFormat="1" applyFont="1" applyFill="1" applyBorder="1" applyAlignment="1">
      <alignment/>
    </xf>
    <xf numFmtId="43" fontId="45" fillId="24" borderId="0" xfId="42" applyFont="1" applyFill="1" applyBorder="1" applyAlignment="1">
      <alignment/>
    </xf>
    <xf numFmtId="43" fontId="46" fillId="24" borderId="0" xfId="42" applyFont="1" applyFill="1" applyBorder="1" applyAlignment="1">
      <alignment/>
    </xf>
    <xf numFmtId="165" fontId="18" fillId="24" borderId="0" xfId="0" applyNumberFormat="1" applyFont="1" applyFill="1" applyBorder="1" applyAlignment="1">
      <alignment/>
    </xf>
    <xf numFmtId="165" fontId="19" fillId="24" borderId="0" xfId="42" applyNumberFormat="1" applyFont="1" applyFill="1" applyBorder="1" applyAlignment="1">
      <alignment/>
    </xf>
    <xf numFmtId="37" fontId="18" fillId="24" borderId="10" xfId="0" applyNumberFormat="1" applyFont="1" applyFill="1" applyBorder="1" applyAlignment="1">
      <alignment/>
    </xf>
    <xf numFmtId="37" fontId="19" fillId="24" borderId="0" xfId="42" applyNumberFormat="1" applyFont="1" applyFill="1" applyBorder="1" applyAlignment="1">
      <alignment/>
    </xf>
    <xf numFmtId="37" fontId="18" fillId="24" borderId="0" xfId="0" applyNumberFormat="1" applyFont="1" applyFill="1" applyBorder="1" applyAlignment="1">
      <alignment/>
    </xf>
    <xf numFmtId="37" fontId="19" fillId="24" borderId="0" xfId="59" applyNumberFormat="1" applyFont="1" applyFill="1" applyBorder="1" applyAlignment="1">
      <alignment/>
    </xf>
    <xf numFmtId="165" fontId="18" fillId="24" borderId="0" xfId="42" applyNumberFormat="1" applyFont="1" applyFill="1" applyBorder="1" applyAlignment="1">
      <alignment/>
    </xf>
    <xf numFmtId="37" fontId="18" fillId="24" borderId="10" xfId="42" applyNumberFormat="1" applyFont="1" applyFill="1" applyBorder="1" applyAlignment="1">
      <alignment/>
    </xf>
    <xf numFmtId="37" fontId="18" fillId="24" borderId="0" xfId="42" applyNumberFormat="1" applyFont="1" applyFill="1" applyBorder="1" applyAlignment="1">
      <alignment/>
    </xf>
    <xf numFmtId="43" fontId="11" fillId="24" borderId="10" xfId="42" applyFont="1" applyFill="1" applyBorder="1" applyAlignment="1">
      <alignment horizontal="center"/>
    </xf>
    <xf numFmtId="0" fontId="11" fillId="24" borderId="0" xfId="0" applyFont="1" applyFill="1" applyAlignment="1">
      <alignment horizontal="center"/>
    </xf>
    <xf numFmtId="0" fontId="11" fillId="2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EP%20SRL%20803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tt8038"/>
      <sheetName val="Sheet1"/>
      <sheetName val="Sheet2"/>
      <sheetName val="Sheet3"/>
    </sheetNames>
    <sheetDataSet>
      <sheetData sheetId="0">
        <row r="1">
          <cell r="M1" t="str">
            <v>State of Florida</v>
          </cell>
        </row>
        <row r="2">
          <cell r="M2" t="str">
            <v>Department of Education</v>
          </cell>
        </row>
        <row r="3">
          <cell r="M3" t="str">
            <v>Lottery Revenue Bonds, Series 2001B</v>
          </cell>
        </row>
        <row r="8">
          <cell r="M8" t="str">
            <v>Net Interest Cost Calculation</v>
          </cell>
        </row>
        <row r="9">
          <cell r="M9" t="str">
            <v>Form 8038-G</v>
          </cell>
        </row>
        <row r="13">
          <cell r="M13" t="str">
            <v>Total Interest</v>
          </cell>
          <cell r="Q13">
            <v>127683068.75</v>
          </cell>
        </row>
        <row r="15">
          <cell r="M15" t="str">
            <v>Net Original Issue Discount/(Premium)</v>
          </cell>
          <cell r="Q15">
            <v>-6234274.85</v>
          </cell>
        </row>
        <row r="20">
          <cell r="M20" t="str">
            <v>Insurance Premium</v>
          </cell>
          <cell r="Q20">
            <v>606442</v>
          </cell>
        </row>
        <row r="22">
          <cell r="M22" t="str">
            <v>Surety Bond Premium</v>
          </cell>
        </row>
        <row r="24">
          <cell r="M24" t="str">
            <v>Less Accrued Interest</v>
          </cell>
          <cell r="Q24">
            <v>-1121923.13</v>
          </cell>
        </row>
        <row r="25">
          <cell r="Q25">
            <v>120933312.77000001</v>
          </cell>
        </row>
        <row r="29">
          <cell r="M29" t="str">
            <v>Issue Price</v>
          </cell>
          <cell r="Q29">
            <v>27350513.450000003</v>
          </cell>
        </row>
        <row r="31">
          <cell r="M31" t="str">
            <v>Weighted Average</v>
          </cell>
          <cell r="Q31">
            <v>8.500062007027065</v>
          </cell>
        </row>
        <row r="32">
          <cell r="Q32" t="str">
            <v> </v>
          </cell>
        </row>
        <row r="33">
          <cell r="Q33">
            <v>232481060.24902776</v>
          </cell>
        </row>
        <row r="36">
          <cell r="M36" t="str">
            <v>Net Interest Cost</v>
          </cell>
          <cell r="Q36">
            <v>52.01856557280809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tabSelected="1" zoomScale="90" zoomScaleNormal="90" zoomScalePageLayoutView="0" workbookViewId="0" topLeftCell="A7">
      <selection activeCell="D45" sqref="D45"/>
    </sheetView>
  </sheetViews>
  <sheetFormatPr defaultColWidth="9.140625" defaultRowHeight="12.75"/>
  <cols>
    <col min="1" max="1" width="35.57421875" style="1" customWidth="1"/>
    <col min="2" max="2" width="11.7109375" style="1" bestFit="1" customWidth="1"/>
    <col min="3" max="3" width="3.00390625" style="1" customWidth="1"/>
    <col min="4" max="4" width="11.57421875" style="1" customWidth="1"/>
    <col min="5" max="5" width="3.7109375" style="1" customWidth="1"/>
    <col min="6" max="6" width="11.140625" style="1" bestFit="1" customWidth="1"/>
    <col min="7" max="7" width="4.421875" style="1" customWidth="1"/>
    <col min="8" max="8" width="11.140625" style="1" bestFit="1" customWidth="1"/>
    <col min="9" max="9" width="4.140625" style="1" customWidth="1"/>
    <col min="10" max="10" width="11.28125" style="1" customWidth="1"/>
    <col min="11" max="11" width="4.7109375" style="1" bestFit="1" customWidth="1"/>
    <col min="12" max="12" width="10.57421875" style="10" bestFit="1" customWidth="1"/>
    <col min="13" max="13" width="3.57421875" style="11" customWidth="1"/>
    <col min="14" max="14" width="11.140625" style="1" customWidth="1"/>
    <col min="15" max="15" width="2.8515625" style="1" customWidth="1"/>
    <col min="16" max="16" width="10.8515625" style="1" bestFit="1" customWidth="1"/>
    <col min="17" max="17" width="3.00390625" style="1" customWidth="1"/>
    <col min="18" max="18" width="10.8515625" style="1" bestFit="1" customWidth="1"/>
    <col min="19" max="19" width="3.00390625" style="1" customWidth="1"/>
    <col min="20" max="20" width="10.8515625" style="1" bestFit="1" customWidth="1"/>
    <col min="21" max="21" width="4.57421875" style="1" bestFit="1" customWidth="1"/>
    <col min="22" max="16384" width="9.140625" style="1" customWidth="1"/>
  </cols>
  <sheetData>
    <row r="1" spans="1:20" ht="15">
      <c r="A1" s="24"/>
      <c r="B1" s="24"/>
      <c r="C1" s="24"/>
      <c r="D1" s="24"/>
      <c r="E1" s="24"/>
      <c r="F1" s="24"/>
      <c r="G1" s="24"/>
      <c r="H1" s="24"/>
      <c r="I1" s="24"/>
      <c r="J1" s="24"/>
      <c r="K1" s="24"/>
      <c r="L1" s="24"/>
      <c r="M1" s="25"/>
      <c r="N1" s="24"/>
      <c r="O1" s="24"/>
      <c r="P1" s="24"/>
      <c r="Q1" s="24"/>
      <c r="R1" s="24"/>
      <c r="S1" s="24"/>
      <c r="T1" s="26" t="s">
        <v>24</v>
      </c>
    </row>
    <row r="2" spans="1:20" ht="15">
      <c r="A2" s="24"/>
      <c r="B2" s="88" t="s">
        <v>36</v>
      </c>
      <c r="C2" s="88"/>
      <c r="D2" s="88"/>
      <c r="E2" s="88"/>
      <c r="F2" s="88"/>
      <c r="G2" s="88"/>
      <c r="H2" s="88"/>
      <c r="I2" s="88"/>
      <c r="J2" s="88"/>
      <c r="K2" s="88"/>
      <c r="L2" s="88"/>
      <c r="M2" s="88"/>
      <c r="N2" s="88"/>
      <c r="O2" s="88"/>
      <c r="P2" s="88"/>
      <c r="Q2" s="88"/>
      <c r="R2" s="88"/>
      <c r="S2" s="88"/>
      <c r="T2" s="88"/>
    </row>
    <row r="3" spans="1:20" ht="15">
      <c r="A3" s="24"/>
      <c r="B3" s="88" t="s">
        <v>37</v>
      </c>
      <c r="C3" s="88"/>
      <c r="D3" s="88"/>
      <c r="E3" s="88"/>
      <c r="F3" s="88"/>
      <c r="G3" s="88"/>
      <c r="H3" s="88"/>
      <c r="I3" s="88"/>
      <c r="J3" s="88"/>
      <c r="K3" s="88"/>
      <c r="L3" s="88"/>
      <c r="M3" s="88"/>
      <c r="N3" s="88"/>
      <c r="O3" s="88"/>
      <c r="P3" s="88"/>
      <c r="Q3" s="88"/>
      <c r="R3" s="88"/>
      <c r="S3" s="88"/>
      <c r="T3" s="88"/>
    </row>
    <row r="4" spans="1:20" ht="15">
      <c r="A4" s="24"/>
      <c r="B4" s="88" t="s">
        <v>0</v>
      </c>
      <c r="C4" s="88"/>
      <c r="D4" s="88"/>
      <c r="E4" s="88"/>
      <c r="F4" s="88"/>
      <c r="G4" s="88"/>
      <c r="H4" s="88"/>
      <c r="I4" s="88"/>
      <c r="J4" s="88"/>
      <c r="K4" s="88"/>
      <c r="L4" s="88"/>
      <c r="M4" s="88"/>
      <c r="N4" s="88"/>
      <c r="O4" s="88"/>
      <c r="P4" s="88"/>
      <c r="Q4" s="88"/>
      <c r="R4" s="88"/>
      <c r="S4" s="88"/>
      <c r="T4" s="88"/>
    </row>
    <row r="5" spans="1:20" ht="15">
      <c r="A5" s="24"/>
      <c r="B5" s="88" t="s">
        <v>35</v>
      </c>
      <c r="C5" s="88"/>
      <c r="D5" s="88"/>
      <c r="E5" s="88"/>
      <c r="F5" s="88"/>
      <c r="G5" s="88"/>
      <c r="H5" s="88"/>
      <c r="I5" s="88"/>
      <c r="J5" s="88"/>
      <c r="K5" s="88"/>
      <c r="L5" s="88"/>
      <c r="M5" s="88"/>
      <c r="N5" s="88"/>
      <c r="O5" s="88"/>
      <c r="P5" s="88"/>
      <c r="Q5" s="88"/>
      <c r="R5" s="88"/>
      <c r="S5" s="88"/>
      <c r="T5" s="88"/>
    </row>
    <row r="6" spans="1:20" ht="16.5">
      <c r="A6" s="24"/>
      <c r="B6" s="88" t="s">
        <v>25</v>
      </c>
      <c r="C6" s="88"/>
      <c r="D6" s="88"/>
      <c r="E6" s="88"/>
      <c r="F6" s="88"/>
      <c r="G6" s="88"/>
      <c r="H6" s="88"/>
      <c r="I6" s="88"/>
      <c r="J6" s="88"/>
      <c r="K6" s="88"/>
      <c r="L6" s="88"/>
      <c r="M6" s="88"/>
      <c r="N6" s="88"/>
      <c r="O6" s="88"/>
      <c r="P6" s="88"/>
      <c r="Q6" s="88"/>
      <c r="R6" s="88"/>
      <c r="S6" s="88"/>
      <c r="T6" s="88"/>
    </row>
    <row r="7" spans="1:20" ht="15">
      <c r="A7" s="24"/>
      <c r="B7" s="88"/>
      <c r="C7" s="88"/>
      <c r="D7" s="88"/>
      <c r="E7" s="88"/>
      <c r="F7" s="88"/>
      <c r="G7" s="88"/>
      <c r="H7" s="88"/>
      <c r="I7" s="88"/>
      <c r="J7" s="88"/>
      <c r="K7" s="27"/>
      <c r="L7" s="28"/>
      <c r="M7" s="29"/>
      <c r="N7" s="30"/>
      <c r="O7" s="30"/>
      <c r="P7" s="24"/>
      <c r="Q7" s="24"/>
      <c r="R7" s="28"/>
      <c r="S7" s="28"/>
      <c r="T7" s="28"/>
    </row>
    <row r="8" spans="1:20" s="2" customFormat="1" ht="15">
      <c r="A8" s="27"/>
      <c r="B8" s="27"/>
      <c r="C8" s="27"/>
      <c r="D8" s="27"/>
      <c r="E8" s="27"/>
      <c r="F8" s="27"/>
      <c r="G8" s="27"/>
      <c r="H8" s="27"/>
      <c r="I8" s="27"/>
      <c r="J8" s="27"/>
      <c r="K8" s="27"/>
      <c r="L8" s="27"/>
      <c r="M8" s="31"/>
      <c r="N8" s="27"/>
      <c r="O8" s="27"/>
      <c r="P8" s="27"/>
      <c r="Q8" s="27"/>
      <c r="R8" s="27"/>
      <c r="S8" s="27"/>
      <c r="T8" s="27"/>
    </row>
    <row r="9" spans="1:20" s="2" customFormat="1" ht="15">
      <c r="A9" s="27"/>
      <c r="B9" s="87" t="s">
        <v>1</v>
      </c>
      <c r="C9" s="87"/>
      <c r="D9" s="87"/>
      <c r="E9" s="87"/>
      <c r="F9" s="87"/>
      <c r="G9" s="87"/>
      <c r="H9" s="87"/>
      <c r="I9" s="87"/>
      <c r="J9" s="87"/>
      <c r="K9" s="32"/>
      <c r="L9" s="89" t="s">
        <v>2</v>
      </c>
      <c r="M9" s="89"/>
      <c r="N9" s="89"/>
      <c r="O9" s="89"/>
      <c r="P9" s="89"/>
      <c r="Q9" s="89"/>
      <c r="R9" s="89"/>
      <c r="S9" s="89"/>
      <c r="T9" s="89"/>
    </row>
    <row r="10" spans="1:20" s="2" customFormat="1" ht="15">
      <c r="A10" s="27"/>
      <c r="B10" s="32"/>
      <c r="C10" s="32"/>
      <c r="D10" s="32"/>
      <c r="E10" s="32"/>
      <c r="F10" s="32"/>
      <c r="G10" s="32"/>
      <c r="H10" s="32"/>
      <c r="I10" s="32"/>
      <c r="J10" s="32"/>
      <c r="K10" s="32"/>
      <c r="L10" s="33"/>
      <c r="M10" s="34"/>
      <c r="N10" s="33"/>
      <c r="O10" s="33"/>
      <c r="P10" s="33"/>
      <c r="Q10" s="33"/>
      <c r="R10" s="33"/>
      <c r="S10" s="33"/>
      <c r="T10" s="33"/>
    </row>
    <row r="11" spans="1:20" s="3" customFormat="1" ht="14.25">
      <c r="A11" s="35"/>
      <c r="B11" s="36" t="s">
        <v>3</v>
      </c>
      <c r="C11" s="36"/>
      <c r="D11" s="36" t="s">
        <v>4</v>
      </c>
      <c r="E11" s="36"/>
      <c r="F11" s="36" t="s">
        <v>5</v>
      </c>
      <c r="G11" s="36"/>
      <c r="H11" s="36" t="s">
        <v>6</v>
      </c>
      <c r="I11" s="36"/>
      <c r="J11" s="36" t="s">
        <v>7</v>
      </c>
      <c r="K11" s="36"/>
      <c r="L11" s="36" t="s">
        <v>8</v>
      </c>
      <c r="M11" s="37"/>
      <c r="N11" s="36" t="s">
        <v>29</v>
      </c>
      <c r="O11" s="36"/>
      <c r="P11" s="36" t="s">
        <v>30</v>
      </c>
      <c r="Q11" s="36"/>
      <c r="R11" s="36" t="s">
        <v>31</v>
      </c>
      <c r="S11" s="36"/>
      <c r="T11" s="36" t="s">
        <v>32</v>
      </c>
    </row>
    <row r="12" spans="1:20" ht="14.25">
      <c r="A12" s="38" t="s">
        <v>9</v>
      </c>
      <c r="B12" s="24"/>
      <c r="C12" s="24"/>
      <c r="D12" s="24"/>
      <c r="E12" s="24"/>
      <c r="F12" s="24"/>
      <c r="G12" s="24"/>
      <c r="H12" s="24"/>
      <c r="I12" s="24"/>
      <c r="K12" s="24"/>
      <c r="L12" s="39"/>
      <c r="M12" s="40"/>
      <c r="N12" s="39"/>
      <c r="O12" s="39"/>
      <c r="P12" s="39"/>
      <c r="Q12" s="39"/>
      <c r="R12" s="39"/>
      <c r="S12" s="39"/>
      <c r="T12" s="39"/>
    </row>
    <row r="13" spans="1:21" ht="13.5">
      <c r="A13" s="41" t="s">
        <v>10</v>
      </c>
      <c r="B13" s="42">
        <v>5993374</v>
      </c>
      <c r="C13" s="43"/>
      <c r="D13" s="42">
        <v>6211532</v>
      </c>
      <c r="E13" s="43"/>
      <c r="F13" s="42">
        <v>6437942</v>
      </c>
      <c r="G13" s="43"/>
      <c r="H13" s="42">
        <v>7302116</v>
      </c>
      <c r="I13" s="43"/>
      <c r="J13" s="42">
        <v>7603005</v>
      </c>
      <c r="K13" s="43"/>
      <c r="L13" s="42">
        <v>8137000</v>
      </c>
      <c r="M13" s="43"/>
      <c r="N13" s="42">
        <v>8694000</v>
      </c>
      <c r="O13" s="43"/>
      <c r="P13" s="42">
        <v>9256000</v>
      </c>
      <c r="Q13" s="43"/>
      <c r="R13" s="42">
        <v>9300500</v>
      </c>
      <c r="S13" s="43"/>
      <c r="T13" s="42">
        <v>9345000</v>
      </c>
      <c r="U13" s="5"/>
    </row>
    <row r="14" spans="1:21" ht="13.5">
      <c r="A14" s="41" t="s">
        <v>11</v>
      </c>
      <c r="B14" s="44">
        <v>1305338</v>
      </c>
      <c r="C14" s="43"/>
      <c r="D14" s="44">
        <v>942642</v>
      </c>
      <c r="E14" s="43"/>
      <c r="F14" s="44">
        <v>1140582</v>
      </c>
      <c r="G14" s="43"/>
      <c r="H14" s="44">
        <v>1197402</v>
      </c>
      <c r="I14" s="43"/>
      <c r="J14" s="44">
        <v>1057743</v>
      </c>
      <c r="K14" s="43"/>
      <c r="L14" s="44">
        <v>1150000</v>
      </c>
      <c r="M14" s="43"/>
      <c r="N14" s="44">
        <v>1200000</v>
      </c>
      <c r="O14" s="43"/>
      <c r="P14" s="44">
        <v>1200000</v>
      </c>
      <c r="Q14" s="43"/>
      <c r="R14" s="44">
        <v>1250000</v>
      </c>
      <c r="S14" s="43"/>
      <c r="T14" s="44">
        <v>1250000</v>
      </c>
      <c r="U14" s="5"/>
    </row>
    <row r="15" spans="1:21" ht="13.5">
      <c r="A15" s="41" t="s">
        <v>12</v>
      </c>
      <c r="B15" s="44">
        <v>1171524</v>
      </c>
      <c r="C15" s="43"/>
      <c r="D15" s="44">
        <v>1102049</v>
      </c>
      <c r="E15" s="43"/>
      <c r="F15" s="44">
        <v>1134976</v>
      </c>
      <c r="G15" s="43"/>
      <c r="H15" s="44">
        <v>828621</v>
      </c>
      <c r="I15" s="43"/>
      <c r="J15" s="44">
        <v>940745</v>
      </c>
      <c r="K15" s="43"/>
      <c r="L15" s="44">
        <v>1100000</v>
      </c>
      <c r="M15" s="43"/>
      <c r="N15" s="44">
        <v>1200000</v>
      </c>
      <c r="O15" s="43"/>
      <c r="P15" s="44">
        <v>1200000</v>
      </c>
      <c r="Q15" s="43"/>
      <c r="R15" s="44">
        <v>1250000</v>
      </c>
      <c r="S15" s="43"/>
      <c r="T15" s="44">
        <v>1250000</v>
      </c>
      <c r="U15" s="5"/>
    </row>
    <row r="16" spans="1:21" ht="13.5">
      <c r="A16" s="41" t="s">
        <v>13</v>
      </c>
      <c r="B16" s="45">
        <f>117756+23124</f>
        <v>140880</v>
      </c>
      <c r="C16" s="43"/>
      <c r="D16" s="45">
        <v>118820</v>
      </c>
      <c r="E16" s="43"/>
      <c r="F16" s="45">
        <v>113749</v>
      </c>
      <c r="G16" s="43"/>
      <c r="H16" s="45">
        <v>79764</v>
      </c>
      <c r="I16" s="43"/>
      <c r="J16" s="45">
        <v>67710</v>
      </c>
      <c r="K16" s="43"/>
      <c r="L16" s="45">
        <v>150000</v>
      </c>
      <c r="M16" s="43"/>
      <c r="N16" s="45">
        <v>150000</v>
      </c>
      <c r="O16" s="43"/>
      <c r="P16" s="45">
        <v>150000</v>
      </c>
      <c r="Q16" s="43"/>
      <c r="R16" s="45">
        <v>150000</v>
      </c>
      <c r="S16" s="43"/>
      <c r="T16" s="45">
        <v>150000</v>
      </c>
      <c r="U16" s="5"/>
    </row>
    <row r="17" spans="1:21" ht="14.25">
      <c r="A17" s="38" t="s">
        <v>14</v>
      </c>
      <c r="B17" s="46">
        <f>SUM(B13:B16)</f>
        <v>8611116</v>
      </c>
      <c r="C17" s="47"/>
      <c r="D17" s="46">
        <f>SUM(D13:D16)</f>
        <v>8375043</v>
      </c>
      <c r="E17" s="47"/>
      <c r="F17" s="46">
        <f>SUM(F13:F16)</f>
        <v>8827249</v>
      </c>
      <c r="G17" s="47"/>
      <c r="H17" s="46">
        <f>SUM(H13:H16)</f>
        <v>9407903</v>
      </c>
      <c r="I17" s="47"/>
      <c r="J17" s="46">
        <f>SUM(J13:J16)</f>
        <v>9669203</v>
      </c>
      <c r="K17" s="47"/>
      <c r="L17" s="46">
        <f>SUM(L13:L16)</f>
        <v>10537000</v>
      </c>
      <c r="M17" s="47"/>
      <c r="N17" s="46">
        <f>SUM(N13:N16)</f>
        <v>11244000</v>
      </c>
      <c r="O17" s="47"/>
      <c r="P17" s="46">
        <f>SUM(P13:P16)</f>
        <v>11806000</v>
      </c>
      <c r="Q17" s="47"/>
      <c r="R17" s="46">
        <f>SUM(R13:R16)</f>
        <v>11950500</v>
      </c>
      <c r="S17" s="47"/>
      <c r="T17" s="46">
        <f>SUM(T13:T16)</f>
        <v>11995000</v>
      </c>
      <c r="U17" s="5"/>
    </row>
    <row r="18" spans="1:21" ht="9.75" customHeight="1">
      <c r="A18" s="41"/>
      <c r="B18" s="48"/>
      <c r="C18" s="49"/>
      <c r="D18" s="48"/>
      <c r="E18" s="49"/>
      <c r="F18" s="48"/>
      <c r="G18" s="49"/>
      <c r="H18" s="48"/>
      <c r="I18" s="49"/>
      <c r="J18" s="50"/>
      <c r="K18" s="49"/>
      <c r="L18" s="51"/>
      <c r="M18" s="49"/>
      <c r="N18" s="51"/>
      <c r="O18" s="49"/>
      <c r="P18" s="51"/>
      <c r="Q18" s="49"/>
      <c r="R18" s="51"/>
      <c r="S18" s="49"/>
      <c r="T18" s="51"/>
      <c r="U18" s="6"/>
    </row>
    <row r="19" spans="1:21" s="8" customFormat="1" ht="14.25">
      <c r="A19" s="72" t="s">
        <v>27</v>
      </c>
      <c r="B19" s="73"/>
      <c r="C19" s="74"/>
      <c r="D19" s="73"/>
      <c r="E19" s="74"/>
      <c r="F19" s="73"/>
      <c r="G19" s="74"/>
      <c r="H19" s="73"/>
      <c r="I19" s="74"/>
      <c r="J19" s="75"/>
      <c r="K19" s="74"/>
      <c r="L19" s="76"/>
      <c r="M19" s="74"/>
      <c r="N19" s="76"/>
      <c r="O19" s="74"/>
      <c r="P19" s="76"/>
      <c r="Q19" s="74"/>
      <c r="R19" s="76"/>
      <c r="S19" s="74"/>
      <c r="T19" s="76"/>
      <c r="U19" s="77"/>
    </row>
    <row r="20" spans="1:21" ht="13.5">
      <c r="A20" s="41" t="s">
        <v>39</v>
      </c>
      <c r="B20" s="78">
        <v>3364905</v>
      </c>
      <c r="C20" s="79"/>
      <c r="D20" s="78">
        <v>3876703</v>
      </c>
      <c r="E20" s="79"/>
      <c r="F20" s="78">
        <v>3990206</v>
      </c>
      <c r="G20" s="79"/>
      <c r="H20" s="78">
        <v>4389724</v>
      </c>
      <c r="I20" s="79"/>
      <c r="J20" s="78">
        <v>4167150</v>
      </c>
      <c r="K20" s="79"/>
      <c r="L20" s="84">
        <v>4616000</v>
      </c>
      <c r="M20" s="84"/>
      <c r="N20" s="84">
        <v>4709000</v>
      </c>
      <c r="O20" s="84"/>
      <c r="P20" s="84">
        <v>4904000</v>
      </c>
      <c r="Q20" s="84"/>
      <c r="R20" s="84">
        <v>5051000</v>
      </c>
      <c r="S20" s="84"/>
      <c r="T20" s="84">
        <v>5150000</v>
      </c>
      <c r="U20" s="6"/>
    </row>
    <row r="21" spans="1:21" ht="13.5">
      <c r="A21" s="41" t="s">
        <v>38</v>
      </c>
      <c r="B21" s="80">
        <v>-1072391</v>
      </c>
      <c r="C21" s="81"/>
      <c r="D21" s="80">
        <v>-1446892</v>
      </c>
      <c r="E21" s="81"/>
      <c r="F21" s="80">
        <v>-1707325</v>
      </c>
      <c r="G21" s="81"/>
      <c r="H21" s="80">
        <v>-1814939</v>
      </c>
      <c r="I21" s="81"/>
      <c r="J21" s="80">
        <v>-2027433</v>
      </c>
      <c r="K21" s="81"/>
      <c r="L21" s="85">
        <v>-2088256</v>
      </c>
      <c r="M21" s="86"/>
      <c r="N21" s="85">
        <v>-2150904</v>
      </c>
      <c r="O21" s="86"/>
      <c r="P21" s="85">
        <v>-2215431</v>
      </c>
      <c r="Q21" s="86"/>
      <c r="R21" s="85">
        <v>-2281894</v>
      </c>
      <c r="S21" s="86"/>
      <c r="T21" s="85">
        <v>-2350350</v>
      </c>
      <c r="U21" s="6"/>
    </row>
    <row r="22" spans="1:21" ht="15.75">
      <c r="A22" s="38" t="s">
        <v>28</v>
      </c>
      <c r="B22" s="82">
        <f>SUM(B20:B21)</f>
        <v>2292514</v>
      </c>
      <c r="C22" s="83"/>
      <c r="D22" s="82">
        <f>SUM(D20:D21)</f>
        <v>2429811</v>
      </c>
      <c r="E22" s="83"/>
      <c r="F22" s="82">
        <f>SUM(F20:F21)</f>
        <v>2282881</v>
      </c>
      <c r="G22" s="83"/>
      <c r="H22" s="82">
        <f>SUM(H20:H21)</f>
        <v>2574785</v>
      </c>
      <c r="I22" s="83"/>
      <c r="J22" s="82">
        <f>SUM(J20:J21)</f>
        <v>2139717</v>
      </c>
      <c r="K22" s="83"/>
      <c r="L22" s="82">
        <f>SUM(L20:L21)</f>
        <v>2527744</v>
      </c>
      <c r="M22" s="83"/>
      <c r="N22" s="82">
        <f>SUM(N20:N21)</f>
        <v>2558096</v>
      </c>
      <c r="O22" s="83"/>
      <c r="P22" s="82">
        <f>SUM(P20:P21)</f>
        <v>2688569</v>
      </c>
      <c r="Q22" s="83"/>
      <c r="R22" s="82">
        <f>SUM(R20:R21)</f>
        <v>2769106</v>
      </c>
      <c r="S22" s="83"/>
      <c r="T22" s="82">
        <f>SUM(T20:T21)</f>
        <v>2799650</v>
      </c>
      <c r="U22" s="5"/>
    </row>
    <row r="23" spans="1:21" ht="10.5" customHeight="1">
      <c r="A23" s="52"/>
      <c r="B23" s="44"/>
      <c r="C23" s="53"/>
      <c r="D23" s="44"/>
      <c r="E23" s="53"/>
      <c r="F23" s="44"/>
      <c r="G23" s="53"/>
      <c r="H23" s="44"/>
      <c r="I23" s="53"/>
      <c r="J23" s="44"/>
      <c r="K23" s="53"/>
      <c r="L23" s="54"/>
      <c r="M23" s="53"/>
      <c r="N23" s="54"/>
      <c r="O23" s="53"/>
      <c r="P23" s="54"/>
      <c r="Q23" s="53"/>
      <c r="R23" s="54"/>
      <c r="S23" s="53"/>
      <c r="T23" s="54"/>
      <c r="U23" s="7"/>
    </row>
    <row r="24" spans="1:21" ht="14.25">
      <c r="A24" s="38" t="s">
        <v>15</v>
      </c>
      <c r="B24" s="44">
        <f>+B17-B22</f>
        <v>6318602</v>
      </c>
      <c r="C24" s="43"/>
      <c r="D24" s="44">
        <f>+D17-D22</f>
        <v>5945232</v>
      </c>
      <c r="E24" s="43"/>
      <c r="F24" s="44">
        <f>+F17-F22</f>
        <v>6544368</v>
      </c>
      <c r="G24" s="43"/>
      <c r="H24" s="44">
        <f>+H17-H22</f>
        <v>6833118</v>
      </c>
      <c r="I24" s="43"/>
      <c r="J24" s="44">
        <f>+J17-J22</f>
        <v>7529486</v>
      </c>
      <c r="K24" s="43"/>
      <c r="L24" s="44">
        <f>+L17-L22</f>
        <v>8009256</v>
      </c>
      <c r="M24" s="43"/>
      <c r="N24" s="44">
        <f>+N17-N22</f>
        <v>8685904</v>
      </c>
      <c r="O24" s="43"/>
      <c r="P24" s="44">
        <f>+P17-P22</f>
        <v>9117431</v>
      </c>
      <c r="Q24" s="43"/>
      <c r="R24" s="44">
        <f>+R17-R22</f>
        <v>9181394</v>
      </c>
      <c r="S24" s="43"/>
      <c r="T24" s="44">
        <f>+T17-T22</f>
        <v>9195350</v>
      </c>
      <c r="U24" s="5"/>
    </row>
    <row r="25" spans="1:21" ht="9.75" customHeight="1">
      <c r="A25" s="52"/>
      <c r="B25" s="44"/>
      <c r="C25" s="53"/>
      <c r="D25" s="44"/>
      <c r="E25" s="53"/>
      <c r="F25" s="44"/>
      <c r="G25" s="53"/>
      <c r="H25" s="44"/>
      <c r="I25" s="53"/>
      <c r="J25" s="44"/>
      <c r="K25" s="53"/>
      <c r="L25" s="55"/>
      <c r="M25" s="53"/>
      <c r="N25" s="55"/>
      <c r="O25" s="53"/>
      <c r="P25" s="55"/>
      <c r="Q25" s="53"/>
      <c r="R25" s="55"/>
      <c r="S25" s="53"/>
      <c r="T25" s="55"/>
      <c r="U25" s="7"/>
    </row>
    <row r="26" spans="1:21" ht="14.25">
      <c r="A26" s="38" t="s">
        <v>16</v>
      </c>
      <c r="B26" s="45">
        <v>342174</v>
      </c>
      <c r="C26" s="43"/>
      <c r="D26" s="45">
        <v>234999</v>
      </c>
      <c r="E26" s="43"/>
      <c r="F26" s="45">
        <v>250060</v>
      </c>
      <c r="G26" s="43"/>
      <c r="H26" s="45">
        <v>131646</v>
      </c>
      <c r="I26" s="43"/>
      <c r="J26" s="45">
        <v>150155</v>
      </c>
      <c r="K26" s="43"/>
      <c r="L26" s="45">
        <v>150000</v>
      </c>
      <c r="M26" s="43"/>
      <c r="N26" s="45">
        <v>200000</v>
      </c>
      <c r="O26" s="43"/>
      <c r="P26" s="45">
        <v>200000</v>
      </c>
      <c r="Q26" s="43"/>
      <c r="R26" s="45">
        <v>200000</v>
      </c>
      <c r="S26" s="43"/>
      <c r="T26" s="45">
        <v>200000</v>
      </c>
      <c r="U26" s="5"/>
    </row>
    <row r="27" spans="1:20" ht="9.75" customHeight="1">
      <c r="A27" s="52"/>
      <c r="B27" s="44"/>
      <c r="C27" s="44"/>
      <c r="D27" s="44"/>
      <c r="E27" s="44"/>
      <c r="F27" s="44"/>
      <c r="G27" s="44"/>
      <c r="H27" s="44"/>
      <c r="I27" s="44"/>
      <c r="J27" s="44"/>
      <c r="K27" s="44"/>
      <c r="L27" s="55"/>
      <c r="M27" s="53"/>
      <c r="N27" s="55"/>
      <c r="O27" s="55"/>
      <c r="P27" s="55"/>
      <c r="Q27" s="55"/>
      <c r="R27" s="55"/>
      <c r="S27" s="55"/>
      <c r="T27" s="55"/>
    </row>
    <row r="28" spans="1:20" s="8" customFormat="1" ht="15" thickBot="1">
      <c r="A28" s="38" t="s">
        <v>17</v>
      </c>
      <c r="B28" s="56">
        <f>+B24+B26</f>
        <v>6660776</v>
      </c>
      <c r="C28" s="57"/>
      <c r="D28" s="56">
        <f>+D24+D26</f>
        <v>6180231</v>
      </c>
      <c r="E28" s="57"/>
      <c r="F28" s="56">
        <f>+F24+F26</f>
        <v>6794428</v>
      </c>
      <c r="G28" s="57"/>
      <c r="H28" s="56">
        <f>+H24+H26</f>
        <v>6964764</v>
      </c>
      <c r="I28" s="57"/>
      <c r="J28" s="56">
        <f>+J24+J26</f>
        <v>7679641</v>
      </c>
      <c r="K28" s="57"/>
      <c r="L28" s="56">
        <f>+L24+L26</f>
        <v>8159256</v>
      </c>
      <c r="M28" s="58"/>
      <c r="N28" s="56">
        <f>+N24+N26</f>
        <v>8885904</v>
      </c>
      <c r="O28" s="57"/>
      <c r="P28" s="56">
        <f>+P24+P26</f>
        <v>9317431</v>
      </c>
      <c r="Q28" s="57"/>
      <c r="R28" s="56">
        <f>+R24+R26</f>
        <v>9381394</v>
      </c>
      <c r="S28" s="57"/>
      <c r="T28" s="56">
        <f>+T24+T26</f>
        <v>9395350</v>
      </c>
    </row>
    <row r="29" spans="1:20" ht="14.25" thickTop="1">
      <c r="A29" s="52"/>
      <c r="B29" s="44"/>
      <c r="C29" s="44"/>
      <c r="D29" s="44"/>
      <c r="E29" s="44"/>
      <c r="F29" s="44"/>
      <c r="G29" s="44"/>
      <c r="H29" s="44"/>
      <c r="I29" s="44"/>
      <c r="J29" s="44"/>
      <c r="K29" s="44"/>
      <c r="L29" s="54"/>
      <c r="M29" s="53"/>
      <c r="N29" s="54"/>
      <c r="O29" s="54"/>
      <c r="P29" s="54"/>
      <c r="Q29" s="54"/>
      <c r="R29" s="54"/>
      <c r="S29" s="54"/>
      <c r="T29" s="54"/>
    </row>
    <row r="30" spans="1:20" ht="14.25">
      <c r="A30" s="38" t="s">
        <v>18</v>
      </c>
      <c r="B30" s="44"/>
      <c r="C30" s="44"/>
      <c r="D30" s="44"/>
      <c r="E30" s="44"/>
      <c r="F30" s="59"/>
      <c r="G30" s="59"/>
      <c r="H30" s="59"/>
      <c r="I30" s="59"/>
      <c r="J30" s="59"/>
      <c r="K30" s="59"/>
      <c r="L30" s="54"/>
      <c r="M30" s="53"/>
      <c r="N30" s="54"/>
      <c r="O30" s="54"/>
      <c r="P30" s="54"/>
      <c r="Q30" s="54"/>
      <c r="R30" s="54"/>
      <c r="S30" s="54"/>
      <c r="T30" s="54"/>
    </row>
    <row r="31" spans="1:20" s="10" customFormat="1" ht="13.5">
      <c r="A31" s="41" t="s">
        <v>19</v>
      </c>
      <c r="B31" s="44">
        <v>3060371</v>
      </c>
      <c r="C31" s="44"/>
      <c r="D31" s="44">
        <v>3447943</v>
      </c>
      <c r="E31" s="44"/>
      <c r="F31" s="44">
        <v>4434717</v>
      </c>
      <c r="G31" s="44"/>
      <c r="H31" s="44">
        <v>4506528</v>
      </c>
      <c r="I31" s="44"/>
      <c r="J31" s="44">
        <v>4505645</v>
      </c>
      <c r="K31" s="44"/>
      <c r="L31" s="44">
        <f>4987323-495000</f>
        <v>4492323</v>
      </c>
      <c r="M31" s="60"/>
      <c r="N31" s="44">
        <f>5932553-1440000</f>
        <v>4492553</v>
      </c>
      <c r="O31" s="44"/>
      <c r="P31" s="44">
        <f>5939548-1438000</f>
        <v>4501548</v>
      </c>
      <c r="Q31" s="44"/>
      <c r="R31" s="44">
        <f>5927598-1439500</f>
        <v>4488098</v>
      </c>
      <c r="S31" s="44"/>
      <c r="T31" s="44">
        <f>5326885-1439200</f>
        <v>3887685</v>
      </c>
    </row>
    <row r="32" spans="1:20" ht="15.75">
      <c r="A32" s="41" t="s">
        <v>33</v>
      </c>
      <c r="B32" s="61">
        <v>0</v>
      </c>
      <c r="C32" s="62"/>
      <c r="D32" s="63">
        <v>0</v>
      </c>
      <c r="E32" s="62"/>
      <c r="F32" s="63">
        <v>0</v>
      </c>
      <c r="G32" s="62"/>
      <c r="H32" s="63">
        <v>0</v>
      </c>
      <c r="I32" s="62"/>
      <c r="J32" s="63">
        <v>0</v>
      </c>
      <c r="K32" s="62"/>
      <c r="L32" s="63">
        <v>495000</v>
      </c>
      <c r="M32" s="64"/>
      <c r="N32" s="45">
        <v>1440000</v>
      </c>
      <c r="O32" s="65"/>
      <c r="P32" s="45">
        <v>1438000</v>
      </c>
      <c r="Q32" s="65"/>
      <c r="R32" s="45">
        <v>1439500</v>
      </c>
      <c r="S32" s="65"/>
      <c r="T32" s="45">
        <v>1439200</v>
      </c>
    </row>
    <row r="33" spans="1:20" s="8" customFormat="1" ht="14.25">
      <c r="A33" s="38" t="s">
        <v>20</v>
      </c>
      <c r="B33" s="66">
        <f>SUM(B31:B32)</f>
        <v>3060371</v>
      </c>
      <c r="C33" s="66"/>
      <c r="D33" s="66">
        <f>SUM(D31:D32)</f>
        <v>3447943</v>
      </c>
      <c r="E33" s="66"/>
      <c r="F33" s="66">
        <f>SUM(F31:F32)</f>
        <v>4434717</v>
      </c>
      <c r="G33" s="66"/>
      <c r="H33" s="66">
        <f>SUM(H31:H32)</f>
        <v>4506528</v>
      </c>
      <c r="I33" s="66"/>
      <c r="J33" s="66">
        <f>SUM(J31:J32)</f>
        <v>4505645</v>
      </c>
      <c r="K33" s="66"/>
      <c r="L33" s="66">
        <f>SUM(L31:L32)</f>
        <v>4987323</v>
      </c>
      <c r="M33" s="67"/>
      <c r="N33" s="66">
        <f>SUM(N31:N32)</f>
        <v>5932553</v>
      </c>
      <c r="O33" s="66"/>
      <c r="P33" s="66">
        <f>SUM(P31:P32)</f>
        <v>5939548</v>
      </c>
      <c r="Q33" s="66"/>
      <c r="R33" s="66">
        <f>SUM(R31:R32)</f>
        <v>5927598</v>
      </c>
      <c r="S33" s="66"/>
      <c r="T33" s="66">
        <f>SUM(T31:T32)</f>
        <v>5326885</v>
      </c>
    </row>
    <row r="34" spans="1:20" ht="10.5" customHeight="1">
      <c r="A34" s="52"/>
      <c r="B34" s="52"/>
      <c r="C34" s="52"/>
      <c r="D34" s="52"/>
      <c r="E34" s="52"/>
      <c r="F34" s="52"/>
      <c r="G34" s="52"/>
      <c r="H34" s="52"/>
      <c r="I34" s="52"/>
      <c r="J34" s="52"/>
      <c r="K34" s="52"/>
      <c r="L34" s="54"/>
      <c r="M34" s="53"/>
      <c r="N34" s="54"/>
      <c r="O34" s="54"/>
      <c r="P34" s="54"/>
      <c r="Q34" s="54"/>
      <c r="R34" s="54"/>
      <c r="S34" s="54"/>
      <c r="T34" s="54"/>
    </row>
    <row r="35" spans="1:20" s="8" customFormat="1" ht="14.25">
      <c r="A35" s="38" t="s">
        <v>21</v>
      </c>
      <c r="B35" s="66">
        <v>3464924</v>
      </c>
      <c r="C35" s="66"/>
      <c r="D35" s="66">
        <v>3464924</v>
      </c>
      <c r="E35" s="66"/>
      <c r="F35" s="66">
        <v>4506528</v>
      </c>
      <c r="G35" s="66"/>
      <c r="H35" s="66">
        <v>4505645</v>
      </c>
      <c r="I35" s="66"/>
      <c r="J35" s="66">
        <v>4492323</v>
      </c>
      <c r="K35" s="66"/>
      <c r="L35" s="66">
        <v>5939548</v>
      </c>
      <c r="M35" s="67"/>
      <c r="N35" s="66">
        <v>5939548</v>
      </c>
      <c r="O35" s="66"/>
      <c r="P35" s="66">
        <v>5939548</v>
      </c>
      <c r="Q35" s="66"/>
      <c r="R35" s="66">
        <v>5939548</v>
      </c>
      <c r="S35" s="66"/>
      <c r="T35" s="66">
        <v>5939548</v>
      </c>
    </row>
    <row r="36" spans="1:20" ht="9.75" customHeight="1">
      <c r="A36" s="52"/>
      <c r="B36" s="52"/>
      <c r="C36" s="52"/>
      <c r="D36" s="52"/>
      <c r="E36" s="52"/>
      <c r="F36" s="52"/>
      <c r="G36" s="52"/>
      <c r="H36" s="52"/>
      <c r="I36" s="52"/>
      <c r="J36" s="52"/>
      <c r="K36" s="52"/>
      <c r="L36" s="54"/>
      <c r="M36" s="53"/>
      <c r="N36" s="54"/>
      <c r="O36" s="54"/>
      <c r="P36" s="54"/>
      <c r="Q36" s="54"/>
      <c r="R36" s="54"/>
      <c r="S36" s="54"/>
      <c r="T36" s="54"/>
    </row>
    <row r="37" spans="1:20" ht="14.25">
      <c r="A37" s="38" t="s">
        <v>22</v>
      </c>
      <c r="B37" s="52"/>
      <c r="C37" s="52"/>
      <c r="D37" s="52"/>
      <c r="E37" s="52"/>
      <c r="F37" s="52"/>
      <c r="G37" s="52"/>
      <c r="H37" s="52"/>
      <c r="I37" s="52"/>
      <c r="J37" s="52"/>
      <c r="K37" s="52"/>
      <c r="L37" s="54"/>
      <c r="M37" s="53"/>
      <c r="N37" s="54"/>
      <c r="O37" s="54"/>
      <c r="P37" s="54"/>
      <c r="Q37" s="54"/>
      <c r="R37" s="54"/>
      <c r="S37" s="54"/>
      <c r="T37" s="54"/>
    </row>
    <row r="38" spans="1:21" ht="14.25">
      <c r="A38" s="41" t="s">
        <v>23</v>
      </c>
      <c r="B38" s="68">
        <f>+B28/B33</f>
        <v>2.176460304976096</v>
      </c>
      <c r="C38" s="68"/>
      <c r="D38" s="68">
        <f>+D28/D33</f>
        <v>1.792440014234574</v>
      </c>
      <c r="E38" s="68"/>
      <c r="F38" s="68">
        <f>+F28/F33</f>
        <v>1.5320995680220406</v>
      </c>
      <c r="G38" s="68"/>
      <c r="H38" s="68">
        <f>+H28/H33</f>
        <v>1.5454833521504803</v>
      </c>
      <c r="I38" s="68"/>
      <c r="J38" s="68">
        <f>+J28/J33</f>
        <v>1.704448752620324</v>
      </c>
      <c r="K38" s="68"/>
      <c r="L38" s="68">
        <f>+L28/L33</f>
        <v>1.6359991121489423</v>
      </c>
      <c r="M38" s="69"/>
      <c r="N38" s="68">
        <f>+N28/N33</f>
        <v>1.4978212584025798</v>
      </c>
      <c r="O38" s="68"/>
      <c r="P38" s="68">
        <f>+P28/P33</f>
        <v>1.5687104473269684</v>
      </c>
      <c r="Q38" s="68"/>
      <c r="R38" s="68">
        <f>+R28/R33</f>
        <v>1.58266366916245</v>
      </c>
      <c r="S38" s="68"/>
      <c r="T38" s="68">
        <f>+T28/T33</f>
        <v>1.7637606218268276</v>
      </c>
      <c r="U38" s="4"/>
    </row>
    <row r="39" spans="1:21" ht="14.25">
      <c r="A39" s="41" t="s">
        <v>21</v>
      </c>
      <c r="B39" s="68">
        <f>+B28/B35</f>
        <v>1.9223440398692728</v>
      </c>
      <c r="C39" s="68"/>
      <c r="D39" s="68">
        <f>+D28/D35</f>
        <v>1.7836555722434315</v>
      </c>
      <c r="E39" s="68"/>
      <c r="F39" s="68">
        <f>+F28/F35</f>
        <v>1.5076857394428704</v>
      </c>
      <c r="G39" s="68"/>
      <c r="H39" s="68">
        <f>+H28/H35</f>
        <v>1.545786230384329</v>
      </c>
      <c r="I39" s="68"/>
      <c r="J39" s="68">
        <f>+J28/J35</f>
        <v>1.7095033015212842</v>
      </c>
      <c r="K39" s="68"/>
      <c r="L39" s="68">
        <f>+L28/L35</f>
        <v>1.373716653186404</v>
      </c>
      <c r="M39" s="69"/>
      <c r="N39" s="68">
        <f>+N28/N35</f>
        <v>1.4960572757388273</v>
      </c>
      <c r="O39" s="68"/>
      <c r="P39" s="68">
        <f>+P28/P35</f>
        <v>1.5687104473269684</v>
      </c>
      <c r="Q39" s="68"/>
      <c r="R39" s="68">
        <f>+R28/R35</f>
        <v>1.5794794486045065</v>
      </c>
      <c r="S39" s="68"/>
      <c r="T39" s="68">
        <f>+T28/T35</f>
        <v>1.5818291223507244</v>
      </c>
      <c r="U39" s="4"/>
    </row>
    <row r="40" spans="1:21" ht="13.5">
      <c r="A40" s="24"/>
      <c r="B40" s="39"/>
      <c r="C40" s="39"/>
      <c r="D40" s="39"/>
      <c r="E40" s="39"/>
      <c r="F40" s="39"/>
      <c r="G40" s="39"/>
      <c r="H40" s="39"/>
      <c r="I40" s="39"/>
      <c r="J40" s="39"/>
      <c r="K40" s="39"/>
      <c r="L40" s="39"/>
      <c r="M40" s="40"/>
      <c r="N40" s="39"/>
      <c r="O40" s="39"/>
      <c r="P40" s="39"/>
      <c r="Q40" s="39"/>
      <c r="R40" s="39"/>
      <c r="S40" s="39"/>
      <c r="T40" s="39"/>
      <c r="U40" s="4"/>
    </row>
    <row r="41" spans="1:20" ht="13.5">
      <c r="A41" s="24"/>
      <c r="B41" s="24"/>
      <c r="C41" s="24"/>
      <c r="D41" s="24"/>
      <c r="E41" s="24"/>
      <c r="F41" s="24"/>
      <c r="G41" s="24"/>
      <c r="H41" s="24"/>
      <c r="I41" s="24"/>
      <c r="J41" s="24"/>
      <c r="K41" s="24"/>
      <c r="L41" s="24"/>
      <c r="M41" s="25"/>
      <c r="N41" s="24"/>
      <c r="O41" s="24"/>
      <c r="P41" s="24"/>
      <c r="Q41" s="24"/>
      <c r="R41" s="24"/>
      <c r="S41" s="24"/>
      <c r="T41" s="24"/>
    </row>
    <row r="42" spans="1:20" ht="13.5">
      <c r="A42" s="70" t="s">
        <v>26</v>
      </c>
      <c r="B42" s="24"/>
      <c r="C42" s="24"/>
      <c r="D42" s="24"/>
      <c r="E42" s="24"/>
      <c r="F42" s="24"/>
      <c r="G42" s="24"/>
      <c r="H42" s="24"/>
      <c r="I42" s="24"/>
      <c r="J42" s="24"/>
      <c r="K42" s="24"/>
      <c r="L42" s="24"/>
      <c r="M42" s="25"/>
      <c r="N42" s="24"/>
      <c r="O42" s="24"/>
      <c r="P42" s="24"/>
      <c r="Q42" s="24"/>
      <c r="R42" s="24"/>
      <c r="S42" s="24"/>
      <c r="T42" s="24"/>
    </row>
    <row r="43" spans="1:20" ht="13.5">
      <c r="A43" s="70" t="s">
        <v>40</v>
      </c>
      <c r="B43" s="24"/>
      <c r="C43" s="24"/>
      <c r="D43" s="24"/>
      <c r="E43" s="24"/>
      <c r="F43" s="24"/>
      <c r="G43" s="24"/>
      <c r="H43" s="24"/>
      <c r="I43" s="24"/>
      <c r="J43" s="24"/>
      <c r="K43" s="24"/>
      <c r="L43" s="24"/>
      <c r="M43" s="25"/>
      <c r="N43" s="24"/>
      <c r="O43" s="24"/>
      <c r="P43" s="24"/>
      <c r="Q43" s="24"/>
      <c r="R43" s="24"/>
      <c r="S43" s="24"/>
      <c r="T43" s="24"/>
    </row>
    <row r="44" spans="1:20" ht="13.5">
      <c r="A44" s="70" t="s">
        <v>34</v>
      </c>
      <c r="B44" s="24"/>
      <c r="C44" s="24"/>
      <c r="D44" s="24"/>
      <c r="E44" s="24"/>
      <c r="F44" s="24"/>
      <c r="G44" s="24"/>
      <c r="H44" s="24"/>
      <c r="I44" s="24"/>
      <c r="J44" s="24"/>
      <c r="K44" s="24"/>
      <c r="L44" s="24"/>
      <c r="M44" s="25"/>
      <c r="N44" s="24"/>
      <c r="O44" s="24"/>
      <c r="P44" s="24"/>
      <c r="Q44" s="24"/>
      <c r="R44" s="24"/>
      <c r="S44" s="24"/>
      <c r="T44" s="24"/>
    </row>
    <row r="45" spans="1:20" ht="13.5">
      <c r="A45" s="24"/>
      <c r="B45" s="24"/>
      <c r="C45" s="24"/>
      <c r="D45" s="24"/>
      <c r="E45" s="24"/>
      <c r="F45" s="24"/>
      <c r="G45" s="24"/>
      <c r="H45" s="24"/>
      <c r="I45" s="24"/>
      <c r="J45" s="24"/>
      <c r="K45" s="24"/>
      <c r="L45" s="24"/>
      <c r="M45" s="25"/>
      <c r="N45" s="24"/>
      <c r="O45" s="24"/>
      <c r="P45" s="24"/>
      <c r="Q45" s="24"/>
      <c r="R45" s="71"/>
      <c r="S45" s="71"/>
      <c r="T45" s="71"/>
    </row>
    <row r="47" spans="8:17" ht="12.75">
      <c r="H47" s="13"/>
      <c r="I47" s="13"/>
      <c r="L47" s="14"/>
      <c r="M47" s="15"/>
      <c r="N47" s="12"/>
      <c r="O47" s="12"/>
      <c r="P47" s="12"/>
      <c r="Q47" s="12"/>
    </row>
    <row r="48" spans="1:2" ht="12.75">
      <c r="A48" s="16"/>
      <c r="B48" s="17"/>
    </row>
    <row r="49" spans="1:13" ht="12.75">
      <c r="A49" s="16"/>
      <c r="B49" s="17"/>
      <c r="J49" s="18"/>
      <c r="K49" s="18"/>
      <c r="L49" s="19"/>
      <c r="M49" s="9"/>
    </row>
    <row r="50" spans="10:13" ht="12.75">
      <c r="J50" s="18"/>
      <c r="K50" s="18"/>
      <c r="L50" s="20"/>
      <c r="M50" s="21"/>
    </row>
    <row r="51" spans="10:13" ht="12.75">
      <c r="J51" s="18"/>
      <c r="K51" s="18"/>
      <c r="L51" s="22"/>
      <c r="M51" s="23"/>
    </row>
  </sheetData>
  <sheetProtection/>
  <mergeCells count="8">
    <mergeCell ref="B9:J9"/>
    <mergeCell ref="B7:J7"/>
    <mergeCell ref="L9:T9"/>
    <mergeCell ref="B2:T2"/>
    <mergeCell ref="B4:T4"/>
    <mergeCell ref="B5:T5"/>
    <mergeCell ref="B6:T6"/>
    <mergeCell ref="B3:T3"/>
  </mergeCells>
  <printOptions/>
  <pageMargins left="0.75" right="0.75" top="1" bottom="1" header="0.5" footer="0.5"/>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difilippo_mauro</dc:creator>
  <cp:keywords/>
  <dc:description/>
  <cp:lastModifiedBy>Yadon_Charles</cp:lastModifiedBy>
  <cp:lastPrinted>2007-04-23T12:55:04Z</cp:lastPrinted>
  <dcterms:created xsi:type="dcterms:W3CDTF">2007-04-06T18:43:46Z</dcterms:created>
  <dcterms:modified xsi:type="dcterms:W3CDTF">2010-10-08T19:26:06Z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