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15" windowHeight="61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'Sheet1'!$E$1:$U$50</definedName>
  </definedNames>
  <calcPr fullCalcOnLoad="1"/>
</workbook>
</file>

<file path=xl/comments1.xml><?xml version="1.0" encoding="utf-8"?>
<comments xmlns="http://schemas.openxmlformats.org/spreadsheetml/2006/main">
  <authors>
    <author>Florida Department of Education</author>
  </authors>
  <commentList>
    <comment ref="J5" authorId="0">
      <text>
        <r>
          <rPr>
            <b/>
            <sz val="8"/>
            <rFont val="Tahoma"/>
            <family val="0"/>
          </rPr>
          <t>Florida Department of Education:</t>
        </r>
        <r>
          <rPr>
            <sz val="8"/>
            <rFont val="Tahoma"/>
            <family val="0"/>
          </rPr>
          <t xml:space="preserve">
CURRENT BUDGET W/ ADJUSTMENT</t>
        </r>
      </text>
    </comment>
    <comment ref="K5" authorId="0">
      <text>
        <r>
          <rPr>
            <b/>
            <sz val="8"/>
            <rFont val="Tahoma"/>
            <family val="0"/>
          </rPr>
          <t>Florida Department of Education:</t>
        </r>
        <r>
          <rPr>
            <sz val="8"/>
            <rFont val="Tahoma"/>
            <family val="0"/>
          </rPr>
          <t xml:space="preserve">
CURRENT BUDGET WITH NOTED ADJUSTMENT</t>
        </r>
      </text>
    </comment>
    <comment ref="K7" authorId="0">
      <text>
        <r>
          <rPr>
            <b/>
            <sz val="8"/>
            <rFont val="Tahoma"/>
            <family val="0"/>
          </rPr>
          <t>Florida Department of Education:</t>
        </r>
        <r>
          <rPr>
            <sz val="8"/>
            <rFont val="Tahoma"/>
            <family val="0"/>
          </rPr>
          <t xml:space="preserve">
INCLUDES 6,501 IN PROGRESS TO RAISE 4 EMPLOYEES TO BROADBAND MINIMUMS</t>
        </r>
      </text>
    </comment>
    <comment ref="M7" authorId="0">
      <text>
        <r>
          <rPr>
            <b/>
            <sz val="8"/>
            <rFont val="Tahoma"/>
            <family val="0"/>
          </rPr>
          <t>Florida Department of Education:</t>
        </r>
        <r>
          <rPr>
            <sz val="8"/>
            <rFont val="Tahoma"/>
            <family val="0"/>
          </rPr>
          <t xml:space="preserve">
INCLUDES 15,000 ADD'L FOR NEW HIRE IN PROGRESS
</t>
        </r>
      </text>
    </comment>
    <comment ref="J18" authorId="0">
      <text>
        <r>
          <rPr>
            <b/>
            <sz val="8"/>
            <rFont val="Tahoma"/>
            <family val="0"/>
          </rPr>
          <t>Florida Department of Education:</t>
        </r>
        <r>
          <rPr>
            <sz val="8"/>
            <rFont val="Tahoma"/>
            <family val="0"/>
          </rPr>
          <t xml:space="preserve">
ADD'L 188,156 ADDED BASED ON BOG CONTRACTUAL ACTIVITIES
</t>
        </r>
      </text>
    </comment>
  </commentList>
</comments>
</file>

<file path=xl/sharedStrings.xml><?xml version="1.0" encoding="utf-8"?>
<sst xmlns="http://schemas.openxmlformats.org/spreadsheetml/2006/main" count="54" uniqueCount="26">
  <si>
    <t>BOARD OF GOVERNORS</t>
  </si>
  <si>
    <t>STAFF AND OPERATING EXPENSES</t>
  </si>
  <si>
    <t>CATEGORY</t>
  </si>
  <si>
    <t>FUND</t>
  </si>
  <si>
    <t>TOTAL</t>
  </si>
  <si>
    <t>Salaries and Benefits</t>
  </si>
  <si>
    <t>Other Personal Services</t>
  </si>
  <si>
    <t>Expenses</t>
  </si>
  <si>
    <t>General Revenue</t>
  </si>
  <si>
    <t>TOTAL BY FUND</t>
  </si>
  <si>
    <t>Facility Construction Administrative TF</t>
  </si>
  <si>
    <t>Operations and Maintenance TF</t>
  </si>
  <si>
    <t>Operating Capital Outlay</t>
  </si>
  <si>
    <t>Contracted Services</t>
  </si>
  <si>
    <t>FY 2009-2010</t>
  </si>
  <si>
    <t xml:space="preserve">* Transfer to Department of Management Services - Human Resource Services Purchased Per Statewide Contract </t>
  </si>
  <si>
    <t>** Federal Grants TF is non-recurring.</t>
  </si>
  <si>
    <t>Federal Grants TF**</t>
  </si>
  <si>
    <t>% over(under) 2008/09</t>
  </si>
  <si>
    <t>$ over(under) 2008/09</t>
  </si>
  <si>
    <t>FY 2008-09</t>
  </si>
  <si>
    <t>FY 2009-10</t>
  </si>
  <si>
    <t xml:space="preserve">*Dpt. of Mgmt Services - HR </t>
  </si>
  <si>
    <t>Sub-total</t>
  </si>
  <si>
    <t>(53 Positions)</t>
  </si>
  <si>
    <t>TF = Trust Fund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</si>
</sst>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</numFmts>
  <fonts count="15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b/>
      <sz val="11"/>
      <name val="Book Antiqua"/>
      <family val="1"/>
    </font>
    <font>
      <sz val="11"/>
      <name val="Arial"/>
      <family val="0"/>
    </font>
    <font>
      <b/>
      <u val="single"/>
      <sz val="11"/>
      <name val="Book Antiqua"/>
      <family val="1"/>
    </font>
    <font>
      <sz val="11"/>
      <name val="Book Antiqua"/>
      <family val="1"/>
    </font>
    <font>
      <sz val="11"/>
      <color indexed="10"/>
      <name val="Book Antiqua"/>
      <family val="1"/>
    </font>
    <font>
      <b/>
      <sz val="11"/>
      <color indexed="10"/>
      <name val="Book Antiqua"/>
      <family val="1"/>
    </font>
    <font>
      <b/>
      <sz val="14"/>
      <name val="Book Antiqua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15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164" fontId="10" fillId="0" borderId="0" xfId="15" applyNumberFormat="1" applyFont="1" applyBorder="1" applyAlignment="1">
      <alignment/>
    </xf>
    <xf numFmtId="164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164" fontId="10" fillId="0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164" fontId="7" fillId="2" borderId="0" xfId="15" applyNumberFormat="1" applyFont="1" applyFill="1" applyBorder="1" applyAlignment="1">
      <alignment/>
    </xf>
    <xf numFmtId="166" fontId="7" fillId="2" borderId="4" xfId="17" applyNumberFormat="1" applyFont="1" applyFill="1" applyBorder="1" applyAlignment="1">
      <alignment horizontal="center"/>
    </xf>
    <xf numFmtId="42" fontId="10" fillId="0" borderId="0" xfId="0" applyNumberFormat="1" applyFont="1" applyBorder="1" applyAlignment="1">
      <alignment/>
    </xf>
    <xf numFmtId="0" fontId="10" fillId="0" borderId="5" xfId="0" applyFont="1" applyBorder="1" applyAlignment="1">
      <alignment/>
    </xf>
    <xf numFmtId="164" fontId="10" fillId="0" borderId="5" xfId="15" applyNumberFormat="1" applyFont="1" applyBorder="1" applyAlignment="1">
      <alignment/>
    </xf>
    <xf numFmtId="0" fontId="10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15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10" fillId="0" borderId="5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/>
    </xf>
    <xf numFmtId="37" fontId="10" fillId="0" borderId="5" xfId="0" applyNumberFormat="1" applyFont="1" applyBorder="1" applyAlignment="1">
      <alignment/>
    </xf>
    <xf numFmtId="167" fontId="10" fillId="0" borderId="0" xfId="21" applyNumberFormat="1" applyFont="1" applyBorder="1" applyAlignment="1">
      <alignment/>
    </xf>
    <xf numFmtId="167" fontId="12" fillId="2" borderId="9" xfId="21" applyNumberFormat="1" applyFont="1" applyFill="1" applyBorder="1" applyAlignment="1">
      <alignment horizontal="center"/>
    </xf>
    <xf numFmtId="167" fontId="11" fillId="0" borderId="3" xfId="21" applyNumberFormat="1" applyFont="1" applyBorder="1" applyAlignment="1">
      <alignment horizontal="center"/>
    </xf>
    <xf numFmtId="167" fontId="10" fillId="0" borderId="3" xfId="21" applyNumberFormat="1" applyFont="1" applyBorder="1" applyAlignment="1">
      <alignment horizontal="center"/>
    </xf>
    <xf numFmtId="167" fontId="10" fillId="0" borderId="6" xfId="21" applyNumberFormat="1" applyFont="1" applyBorder="1" applyAlignment="1">
      <alignment horizontal="center"/>
    </xf>
    <xf numFmtId="167" fontId="11" fillId="0" borderId="6" xfId="21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7" fontId="11" fillId="0" borderId="10" xfId="21" applyNumberFormat="1" applyFont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s\LBR\0506lbr\Senate\DCU%20BUDGET-%20Appropriation%20Spl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01-ALL FUNDS"/>
      <sheetName val="2502-GR&amp;EATS ONLY"/>
      <sheetName val="BOG"/>
      <sheetName val="BOG SUMMARY"/>
      <sheetName val="BOG POS #"/>
      <sheetName val="Sheet1"/>
      <sheetName val="4880-SBE"/>
      <sheetName val="Sheet2"/>
    </sheetNames>
    <sheetDataSet>
      <sheetData sheetId="2">
        <row r="70">
          <cell r="H70">
            <v>2440736.4399999995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U49"/>
  <sheetViews>
    <sheetView tabSelected="1" workbookViewId="0" topLeftCell="G30">
      <selection activeCell="H47" sqref="H47"/>
    </sheetView>
  </sheetViews>
  <sheetFormatPr defaultColWidth="9.140625" defaultRowHeight="12.75"/>
  <cols>
    <col min="1" max="6" width="0" style="0" hidden="1" customWidth="1"/>
    <col min="7" max="7" width="7.8515625" style="0" customWidth="1"/>
    <col min="8" max="8" width="28.00390625" style="0" customWidth="1"/>
    <col min="9" max="9" width="39.140625" style="0" customWidth="1"/>
    <col min="10" max="10" width="10.7109375" style="1" hidden="1" customWidth="1"/>
    <col min="11" max="11" width="11.140625" style="1" hidden="1" customWidth="1"/>
    <col min="12" max="12" width="11.8515625" style="1" hidden="1" customWidth="1"/>
    <col min="13" max="13" width="10.140625" style="1" hidden="1" customWidth="1"/>
    <col min="14" max="14" width="12.140625" style="1" hidden="1" customWidth="1"/>
    <col min="15" max="15" width="12.57421875" style="1" hidden="1" customWidth="1"/>
    <col min="16" max="16" width="9.28125" style="1" hidden="1" customWidth="1"/>
    <col min="17" max="17" width="13.57421875" style="1" hidden="1" customWidth="1"/>
    <col min="18" max="18" width="12.7109375" style="1" customWidth="1"/>
    <col min="19" max="19" width="13.28125" style="1" customWidth="1"/>
    <col min="20" max="20" width="15.57421875" style="6" customWidth="1"/>
    <col min="21" max="21" width="16.140625" style="6" customWidth="1"/>
  </cols>
  <sheetData>
    <row r="1" spans="7:21" ht="15.75" customHeight="1">
      <c r="G1" s="43" t="s">
        <v>0</v>
      </c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7:21" ht="16.5" customHeight="1">
      <c r="G2" s="46" t="s">
        <v>1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7:21" ht="16.5" customHeight="1">
      <c r="G3" s="46" t="s">
        <v>14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8"/>
    </row>
    <row r="4" spans="7:21" s="2" customFormat="1" ht="15">
      <c r="G4" s="25"/>
      <c r="H4" s="26"/>
      <c r="I4" s="26"/>
      <c r="J4" s="27"/>
      <c r="K4" s="27"/>
      <c r="L4" s="27"/>
      <c r="M4" s="27"/>
      <c r="N4" s="27"/>
      <c r="O4" s="27"/>
      <c r="P4" s="27"/>
      <c r="Q4" s="27"/>
      <c r="R4" s="27" t="s">
        <v>20</v>
      </c>
      <c r="S4" s="27" t="s">
        <v>21</v>
      </c>
      <c r="T4" s="49" t="s">
        <v>19</v>
      </c>
      <c r="U4" s="51" t="s">
        <v>18</v>
      </c>
    </row>
    <row r="5" spans="7:21" s="2" customFormat="1" ht="15">
      <c r="G5" s="3"/>
      <c r="H5" s="8" t="s">
        <v>2</v>
      </c>
      <c r="I5" s="8" t="s">
        <v>3</v>
      </c>
      <c r="J5" s="9"/>
      <c r="K5" s="9"/>
      <c r="L5" s="9"/>
      <c r="M5" s="9"/>
      <c r="N5" s="9"/>
      <c r="O5" s="9"/>
      <c r="P5" s="9"/>
      <c r="Q5" s="9"/>
      <c r="R5" s="41" t="s">
        <v>4</v>
      </c>
      <c r="S5" s="41" t="s">
        <v>4</v>
      </c>
      <c r="T5" s="50"/>
      <c r="U5" s="52"/>
    </row>
    <row r="6" spans="7:21" s="2" customFormat="1" ht="16.5">
      <c r="G6" s="3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10"/>
    </row>
    <row r="7" spans="7:21" ht="16.5">
      <c r="G7" s="4"/>
      <c r="H7" s="11" t="s">
        <v>5</v>
      </c>
      <c r="I7" s="12" t="s">
        <v>8</v>
      </c>
      <c r="J7" s="13">
        <f>+'[1]BOG'!H70</f>
        <v>2440736.4399999995</v>
      </c>
      <c r="K7" s="13">
        <f>1007544+6501</f>
        <v>1014045</v>
      </c>
      <c r="L7" s="13"/>
      <c r="M7" s="13">
        <v>323475</v>
      </c>
      <c r="N7" s="13">
        <v>116551</v>
      </c>
      <c r="O7" s="13">
        <v>55606</v>
      </c>
      <c r="P7" s="13">
        <v>68700</v>
      </c>
      <c r="Q7" s="13">
        <v>59795</v>
      </c>
      <c r="R7" s="13">
        <f>4447739-2663-267141+8670</f>
        <v>4186605</v>
      </c>
      <c r="S7" s="14">
        <v>2626275</v>
      </c>
      <c r="T7" s="29">
        <f>S7-R7</f>
        <v>-1560330</v>
      </c>
      <c r="U7" s="37">
        <f>T7/R7</f>
        <v>-0.3726957761718624</v>
      </c>
    </row>
    <row r="8" spans="7:21" ht="16.5">
      <c r="G8" s="4"/>
      <c r="H8" s="11" t="s">
        <v>24</v>
      </c>
      <c r="I8" s="11" t="s">
        <v>10</v>
      </c>
      <c r="J8" s="13">
        <v>84446</v>
      </c>
      <c r="K8" s="13"/>
      <c r="L8" s="13">
        <v>459894</v>
      </c>
      <c r="M8" s="13"/>
      <c r="N8" s="13"/>
      <c r="O8" s="13"/>
      <c r="P8" s="13"/>
      <c r="Q8" s="13"/>
      <c r="R8" s="13">
        <v>651120</v>
      </c>
      <c r="S8" s="14">
        <v>674797</v>
      </c>
      <c r="T8" s="29">
        <f>S8-R8</f>
        <v>23677</v>
      </c>
      <c r="U8" s="38">
        <f>T8/R8</f>
        <v>0.03636349674407175</v>
      </c>
    </row>
    <row r="9" spans="7:21" ht="16.5">
      <c r="G9" s="4"/>
      <c r="H9" s="11"/>
      <c r="I9" s="11" t="s">
        <v>17</v>
      </c>
      <c r="J9" s="13"/>
      <c r="K9" s="13"/>
      <c r="L9" s="13"/>
      <c r="M9" s="13"/>
      <c r="N9" s="13"/>
      <c r="O9" s="13"/>
      <c r="P9" s="13"/>
      <c r="Q9" s="13"/>
      <c r="R9" s="23">
        <v>0</v>
      </c>
      <c r="S9" s="32">
        <v>1284000</v>
      </c>
      <c r="T9" s="33">
        <f>S9-R9</f>
        <v>1284000</v>
      </c>
      <c r="U9" s="39"/>
    </row>
    <row r="10" spans="7:21" ht="16.5">
      <c r="G10" s="4"/>
      <c r="H10" s="11"/>
      <c r="I10" s="7" t="s">
        <v>23</v>
      </c>
      <c r="J10" s="13"/>
      <c r="K10" s="13"/>
      <c r="L10" s="13"/>
      <c r="M10" s="13"/>
      <c r="N10" s="13"/>
      <c r="O10" s="13"/>
      <c r="P10" s="13"/>
      <c r="Q10" s="13"/>
      <c r="R10" s="13">
        <f>SUM(R7:R9)</f>
        <v>4837725</v>
      </c>
      <c r="S10" s="14">
        <f>SUM(S7:S9)</f>
        <v>4585072</v>
      </c>
      <c r="T10" s="29">
        <f>SUM(T7:T9)</f>
        <v>-252653</v>
      </c>
      <c r="U10" s="38">
        <f>T10/R10</f>
        <v>-0.05222558123911549</v>
      </c>
    </row>
    <row r="11" spans="7:21" ht="16.5">
      <c r="G11" s="4"/>
      <c r="H11" s="11"/>
      <c r="I11" s="11"/>
      <c r="J11" s="13"/>
      <c r="K11" s="13"/>
      <c r="L11" s="13"/>
      <c r="M11" s="13"/>
      <c r="N11" s="13"/>
      <c r="O11" s="13"/>
      <c r="P11" s="13"/>
      <c r="Q11" s="13"/>
      <c r="R11" s="13"/>
      <c r="S11" s="14"/>
      <c r="T11" s="11"/>
      <c r="U11" s="38"/>
    </row>
    <row r="12" spans="7:21" ht="16.5">
      <c r="G12" s="4"/>
      <c r="H12" s="11" t="s">
        <v>6</v>
      </c>
      <c r="I12" s="12" t="s">
        <v>8</v>
      </c>
      <c r="J12" s="13">
        <v>32837</v>
      </c>
      <c r="K12" s="13">
        <v>7277</v>
      </c>
      <c r="L12" s="13"/>
      <c r="M12" s="13"/>
      <c r="N12" s="13"/>
      <c r="O12" s="13"/>
      <c r="P12" s="13"/>
      <c r="Q12" s="13"/>
      <c r="R12" s="13">
        <f>25451-2637</f>
        <v>22814</v>
      </c>
      <c r="S12" s="14">
        <v>14373</v>
      </c>
      <c r="T12" s="30">
        <f>S12-R12</f>
        <v>-8441</v>
      </c>
      <c r="U12" s="37">
        <f>T12/R12</f>
        <v>-0.3699921101078285</v>
      </c>
    </row>
    <row r="13" spans="7:21" ht="16.5">
      <c r="G13" s="4"/>
      <c r="H13" s="11"/>
      <c r="I13" s="11" t="s">
        <v>10</v>
      </c>
      <c r="J13" s="13"/>
      <c r="K13" s="13"/>
      <c r="L13" s="13"/>
      <c r="M13" s="13"/>
      <c r="N13" s="13"/>
      <c r="O13" s="13"/>
      <c r="P13" s="13"/>
      <c r="Q13" s="13"/>
      <c r="R13" s="13">
        <v>15000</v>
      </c>
      <c r="S13" s="14">
        <v>15000</v>
      </c>
      <c r="T13" s="30">
        <f aca="true" t="shared" si="0" ref="T13:T21">S13-R13</f>
        <v>0</v>
      </c>
      <c r="U13" s="37">
        <f>T13/R13</f>
        <v>0</v>
      </c>
    </row>
    <row r="14" spans="7:21" ht="16.5">
      <c r="G14" s="4"/>
      <c r="H14" s="11"/>
      <c r="I14" s="11" t="s">
        <v>17</v>
      </c>
      <c r="J14" s="13"/>
      <c r="K14" s="13"/>
      <c r="L14" s="13"/>
      <c r="M14" s="13"/>
      <c r="N14" s="13"/>
      <c r="O14" s="13"/>
      <c r="P14" s="13"/>
      <c r="Q14" s="13"/>
      <c r="R14" s="13">
        <v>0</v>
      </c>
      <c r="S14" s="14">
        <v>6300</v>
      </c>
      <c r="T14" s="30">
        <f t="shared" si="0"/>
        <v>6300</v>
      </c>
      <c r="U14" s="37"/>
    </row>
    <row r="15" spans="7:21" ht="16.5">
      <c r="G15" s="4"/>
      <c r="H15" s="11"/>
      <c r="I15" s="11" t="s">
        <v>11</v>
      </c>
      <c r="J15" s="13">
        <v>25567</v>
      </c>
      <c r="K15" s="13"/>
      <c r="L15" s="13"/>
      <c r="M15" s="13"/>
      <c r="N15" s="13"/>
      <c r="O15" s="13"/>
      <c r="P15" s="13"/>
      <c r="Q15" s="13"/>
      <c r="R15" s="23">
        <v>5000</v>
      </c>
      <c r="S15" s="32">
        <v>5000</v>
      </c>
      <c r="T15" s="34">
        <f t="shared" si="0"/>
        <v>0</v>
      </c>
      <c r="U15" s="40">
        <f>T15/R15</f>
        <v>0</v>
      </c>
    </row>
    <row r="16" spans="7:21" ht="16.5">
      <c r="G16" s="4"/>
      <c r="H16" s="11"/>
      <c r="I16" s="7" t="s">
        <v>23</v>
      </c>
      <c r="J16" s="13"/>
      <c r="K16" s="13"/>
      <c r="L16" s="13"/>
      <c r="M16" s="13"/>
      <c r="N16" s="13"/>
      <c r="O16" s="13"/>
      <c r="P16" s="13"/>
      <c r="Q16" s="13"/>
      <c r="R16" s="13">
        <f>SUM(R12:R15)</f>
        <v>42814</v>
      </c>
      <c r="S16" s="14">
        <f>SUM(S12:S15)</f>
        <v>40673</v>
      </c>
      <c r="T16" s="30">
        <f>SUM(T12:T15)</f>
        <v>-2141</v>
      </c>
      <c r="U16" s="37">
        <f>T16/R16</f>
        <v>-0.05000700705376746</v>
      </c>
    </row>
    <row r="17" spans="7:21" ht="16.5">
      <c r="G17" s="4"/>
      <c r="H17" s="11"/>
      <c r="I17" s="11"/>
      <c r="J17" s="13"/>
      <c r="K17" s="13"/>
      <c r="L17" s="13"/>
      <c r="M17" s="13"/>
      <c r="N17" s="13"/>
      <c r="O17" s="13"/>
      <c r="P17" s="13"/>
      <c r="Q17" s="13"/>
      <c r="R17" s="13"/>
      <c r="S17" s="14"/>
      <c r="T17" s="11"/>
      <c r="U17" s="38"/>
    </row>
    <row r="18" spans="7:21" ht="16.5">
      <c r="G18" s="4"/>
      <c r="H18" s="11" t="s">
        <v>7</v>
      </c>
      <c r="I18" s="12" t="s">
        <v>8</v>
      </c>
      <c r="J18" s="13">
        <f>592501+188156</f>
        <v>780657</v>
      </c>
      <c r="K18" s="13">
        <f>242613+9705</f>
        <v>252318</v>
      </c>
      <c r="L18" s="13"/>
      <c r="M18" s="13">
        <f>5*3648</f>
        <v>18240</v>
      </c>
      <c r="N18" s="13">
        <v>3648</v>
      </c>
      <c r="O18" s="13">
        <v>3648</v>
      </c>
      <c r="P18" s="13">
        <v>3648</v>
      </c>
      <c r="Q18" s="13">
        <v>3648</v>
      </c>
      <c r="R18" s="13">
        <f>695624+1400-41821</f>
        <v>655203</v>
      </c>
      <c r="S18" s="14">
        <v>411896</v>
      </c>
      <c r="T18" s="30">
        <f t="shared" si="0"/>
        <v>-243307</v>
      </c>
      <c r="U18" s="37">
        <f>T18/R18</f>
        <v>-0.3713459797955748</v>
      </c>
    </row>
    <row r="19" spans="7:21" ht="16.5">
      <c r="G19" s="4"/>
      <c r="H19" s="11"/>
      <c r="I19" s="11" t="s">
        <v>10</v>
      </c>
      <c r="J19" s="13">
        <v>5860</v>
      </c>
      <c r="K19" s="13"/>
      <c r="L19" s="13">
        <v>257956</v>
      </c>
      <c r="M19" s="13"/>
      <c r="N19" s="13"/>
      <c r="O19" s="13"/>
      <c r="P19" s="13"/>
      <c r="Q19" s="13"/>
      <c r="R19" s="13">
        <v>264799</v>
      </c>
      <c r="S19" s="14">
        <v>264799</v>
      </c>
      <c r="T19" s="30">
        <f t="shared" si="0"/>
        <v>0</v>
      </c>
      <c r="U19" s="37">
        <f>T19/R19</f>
        <v>0</v>
      </c>
    </row>
    <row r="20" spans="7:21" ht="16.5">
      <c r="G20" s="4"/>
      <c r="H20" s="11"/>
      <c r="I20" s="11" t="s">
        <v>17</v>
      </c>
      <c r="J20" s="31"/>
      <c r="K20" s="31"/>
      <c r="L20" s="31"/>
      <c r="M20" s="31"/>
      <c r="N20" s="31"/>
      <c r="O20" s="31"/>
      <c r="P20" s="31"/>
      <c r="Q20" s="31"/>
      <c r="R20" s="31">
        <v>0</v>
      </c>
      <c r="S20" s="16">
        <v>190000</v>
      </c>
      <c r="T20" s="30">
        <f t="shared" si="0"/>
        <v>190000</v>
      </c>
      <c r="U20" s="37"/>
    </row>
    <row r="21" spans="7:21" ht="16.5">
      <c r="G21" s="4"/>
      <c r="H21" s="11"/>
      <c r="I21" s="11" t="s">
        <v>11</v>
      </c>
      <c r="J21" s="13"/>
      <c r="K21" s="13"/>
      <c r="L21" s="13">
        <v>26429</v>
      </c>
      <c r="M21" s="13"/>
      <c r="N21" s="13"/>
      <c r="O21" s="13"/>
      <c r="P21" s="13"/>
      <c r="Q21" s="13"/>
      <c r="R21" s="23">
        <v>12000</v>
      </c>
      <c r="S21" s="32">
        <v>12000</v>
      </c>
      <c r="T21" s="34">
        <f t="shared" si="0"/>
        <v>0</v>
      </c>
      <c r="U21" s="40">
        <f>T21/R21</f>
        <v>0</v>
      </c>
    </row>
    <row r="22" spans="7:21" ht="16.5">
      <c r="G22" s="4"/>
      <c r="H22" s="11"/>
      <c r="I22" s="7" t="s">
        <v>23</v>
      </c>
      <c r="J22" s="13"/>
      <c r="K22" s="13"/>
      <c r="L22" s="13"/>
      <c r="M22" s="13"/>
      <c r="N22" s="13"/>
      <c r="O22" s="13"/>
      <c r="P22" s="13"/>
      <c r="Q22" s="13"/>
      <c r="R22" s="13">
        <f>SUM(R18:R21)</f>
        <v>932002</v>
      </c>
      <c r="S22" s="14">
        <f>SUM(S18:S21)</f>
        <v>878695</v>
      </c>
      <c r="T22" s="30">
        <f>SUM(T18:T21)</f>
        <v>-53307</v>
      </c>
      <c r="U22" s="42">
        <f>T22/R22</f>
        <v>-0.05719622919264122</v>
      </c>
    </row>
    <row r="23" spans="7:21" ht="16.5">
      <c r="G23" s="4"/>
      <c r="H23" s="11"/>
      <c r="I23" s="11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1"/>
      <c r="U23" s="38"/>
    </row>
    <row r="24" spans="7:21" ht="16.5">
      <c r="G24" s="4"/>
      <c r="H24" s="11" t="s">
        <v>22</v>
      </c>
      <c r="I24" s="12" t="s">
        <v>8</v>
      </c>
      <c r="J24" s="13">
        <v>27784</v>
      </c>
      <c r="K24" s="13">
        <f>389*16</f>
        <v>6224</v>
      </c>
      <c r="L24" s="13"/>
      <c r="M24" s="13">
        <f>5*389</f>
        <v>1945</v>
      </c>
      <c r="N24" s="13">
        <v>389</v>
      </c>
      <c r="O24" s="13">
        <v>389</v>
      </c>
      <c r="P24" s="13">
        <v>389</v>
      </c>
      <c r="Q24" s="13">
        <v>389</v>
      </c>
      <c r="R24" s="13">
        <f>22025-205</f>
        <v>21820</v>
      </c>
      <c r="S24" s="14">
        <v>22025</v>
      </c>
      <c r="T24" s="29">
        <f>S24-R24</f>
        <v>205</v>
      </c>
      <c r="U24" s="38">
        <f>T24/R24</f>
        <v>0.009395050412465628</v>
      </c>
    </row>
    <row r="25" spans="7:21" ht="16.5">
      <c r="G25" s="4"/>
      <c r="H25" s="11"/>
      <c r="I25" s="11" t="s">
        <v>10</v>
      </c>
      <c r="J25" s="13"/>
      <c r="K25" s="13"/>
      <c r="L25" s="13">
        <v>1945</v>
      </c>
      <c r="M25" s="13"/>
      <c r="N25" s="13"/>
      <c r="O25" s="13"/>
      <c r="P25" s="13"/>
      <c r="Q25" s="13"/>
      <c r="R25" s="23">
        <f>2990-28</f>
        <v>2962</v>
      </c>
      <c r="S25" s="32">
        <v>2990</v>
      </c>
      <c r="T25" s="33">
        <f>S25-R25</f>
        <v>28</v>
      </c>
      <c r="U25" s="39">
        <f>T25/R25</f>
        <v>0.009453072248480757</v>
      </c>
    </row>
    <row r="26" spans="7:21" ht="16.5">
      <c r="G26" s="4"/>
      <c r="H26" s="11"/>
      <c r="I26" s="7" t="s">
        <v>23</v>
      </c>
      <c r="J26" s="13"/>
      <c r="K26" s="13"/>
      <c r="L26" s="13"/>
      <c r="M26" s="13"/>
      <c r="N26" s="13"/>
      <c r="O26" s="13"/>
      <c r="P26" s="13"/>
      <c r="Q26" s="13"/>
      <c r="R26" s="13">
        <f>SUM(R24:R25)</f>
        <v>24782</v>
      </c>
      <c r="S26" s="14">
        <f>SUM(S24:S25)</f>
        <v>25015</v>
      </c>
      <c r="T26" s="29">
        <f>SUM(T24:T25)</f>
        <v>233</v>
      </c>
      <c r="U26" s="38">
        <f>T26/R26</f>
        <v>0.009401985311919941</v>
      </c>
    </row>
    <row r="27" spans="7:21" ht="16.5">
      <c r="G27" s="4"/>
      <c r="H27" s="11"/>
      <c r="I27" s="11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1"/>
      <c r="U27" s="38"/>
    </row>
    <row r="28" spans="7:21" ht="16.5">
      <c r="G28" s="4"/>
      <c r="H28" s="11" t="s">
        <v>12</v>
      </c>
      <c r="I28" s="12" t="s">
        <v>8</v>
      </c>
      <c r="J28" s="13">
        <v>30116</v>
      </c>
      <c r="K28" s="13">
        <v>7120</v>
      </c>
      <c r="L28" s="13">
        <v>5000</v>
      </c>
      <c r="M28" s="13">
        <v>5000</v>
      </c>
      <c r="N28" s="13">
        <v>1000</v>
      </c>
      <c r="O28" s="13">
        <v>1000</v>
      </c>
      <c r="P28" s="13">
        <v>1000</v>
      </c>
      <c r="Q28" s="13">
        <v>1000</v>
      </c>
      <c r="R28" s="13">
        <f>8076-485</f>
        <v>7591</v>
      </c>
      <c r="S28" s="14">
        <v>4782</v>
      </c>
      <c r="T28" s="14">
        <f>S28-R28</f>
        <v>-2809</v>
      </c>
      <c r="U28" s="38">
        <f>T28/R28</f>
        <v>-0.3700434725332631</v>
      </c>
    </row>
    <row r="29" spans="7:21" ht="16.5">
      <c r="G29" s="4"/>
      <c r="H29" s="11"/>
      <c r="I29" s="12" t="s">
        <v>10</v>
      </c>
      <c r="J29" s="13"/>
      <c r="K29" s="13"/>
      <c r="L29" s="13"/>
      <c r="M29" s="13"/>
      <c r="N29" s="13"/>
      <c r="O29" s="13"/>
      <c r="P29" s="13"/>
      <c r="Q29" s="13"/>
      <c r="R29" s="13">
        <v>950</v>
      </c>
      <c r="S29" s="14">
        <v>950</v>
      </c>
      <c r="T29" s="14">
        <f>S29-R29</f>
        <v>0</v>
      </c>
      <c r="U29" s="38">
        <f>T29/R29</f>
        <v>0</v>
      </c>
    </row>
    <row r="30" spans="7:21" ht="16.5">
      <c r="G30" s="4"/>
      <c r="H30" s="11"/>
      <c r="I30" s="11" t="s">
        <v>17</v>
      </c>
      <c r="J30" s="13"/>
      <c r="K30" s="13"/>
      <c r="L30" s="13"/>
      <c r="M30" s="13"/>
      <c r="N30" s="13"/>
      <c r="O30" s="13"/>
      <c r="P30" s="13"/>
      <c r="Q30" s="13"/>
      <c r="R30" s="23">
        <v>0</v>
      </c>
      <c r="S30" s="32">
        <v>2380</v>
      </c>
      <c r="T30" s="32">
        <f>S30-R30</f>
        <v>2380</v>
      </c>
      <c r="U30" s="39"/>
    </row>
    <row r="31" spans="7:21" ht="16.5">
      <c r="G31" s="4"/>
      <c r="H31" s="11"/>
      <c r="I31" s="7" t="s">
        <v>23</v>
      </c>
      <c r="J31" s="13"/>
      <c r="K31" s="13"/>
      <c r="L31" s="13"/>
      <c r="M31" s="13"/>
      <c r="N31" s="13"/>
      <c r="O31" s="13"/>
      <c r="P31" s="13"/>
      <c r="Q31" s="13"/>
      <c r="R31" s="13">
        <f>SUM(R28:R30)</f>
        <v>8541</v>
      </c>
      <c r="S31" s="14">
        <f>SUM(S28:S30)</f>
        <v>8112</v>
      </c>
      <c r="T31" s="29">
        <f>SUM(T28:T30)</f>
        <v>-429</v>
      </c>
      <c r="U31" s="38">
        <f>T31/R31</f>
        <v>-0.0502283105022831</v>
      </c>
    </row>
    <row r="32" spans="7:21" ht="16.5">
      <c r="G32" s="4"/>
      <c r="H32" s="11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1"/>
      <c r="U32" s="38"/>
    </row>
    <row r="33" spans="7:21" ht="16.5">
      <c r="G33" s="4"/>
      <c r="H33" s="11" t="s">
        <v>13</v>
      </c>
      <c r="I33" s="12" t="s">
        <v>8</v>
      </c>
      <c r="J33" s="13"/>
      <c r="K33" s="13"/>
      <c r="L33" s="13"/>
      <c r="M33" s="13"/>
      <c r="N33" s="13"/>
      <c r="O33" s="13"/>
      <c r="P33" s="13"/>
      <c r="Q33" s="13"/>
      <c r="R33" s="13">
        <f>338130-19178</f>
        <v>318952</v>
      </c>
      <c r="S33" s="14">
        <v>11982</v>
      </c>
      <c r="T33" s="29">
        <f>S33-R33</f>
        <v>-306970</v>
      </c>
      <c r="U33" s="37">
        <f>T33/R33</f>
        <v>-0.9624332187915423</v>
      </c>
    </row>
    <row r="34" spans="7:21" ht="16.5">
      <c r="G34" s="4"/>
      <c r="H34" s="11"/>
      <c r="I34" s="11" t="s">
        <v>10</v>
      </c>
      <c r="J34" s="13"/>
      <c r="K34" s="13"/>
      <c r="L34" s="13"/>
      <c r="M34" s="13"/>
      <c r="N34" s="13"/>
      <c r="O34" s="13"/>
      <c r="P34" s="13"/>
      <c r="Q34" s="13"/>
      <c r="R34" s="13">
        <v>20000</v>
      </c>
      <c r="S34" s="14">
        <v>20000</v>
      </c>
      <c r="T34" s="29">
        <f>S34-R34</f>
        <v>0</v>
      </c>
      <c r="U34" s="37">
        <f>T34/R34</f>
        <v>0</v>
      </c>
    </row>
    <row r="35" spans="7:21" ht="16.5">
      <c r="G35" s="4"/>
      <c r="H35" s="11"/>
      <c r="I35" s="11" t="s">
        <v>17</v>
      </c>
      <c r="J35" s="13"/>
      <c r="K35" s="13"/>
      <c r="L35" s="13"/>
      <c r="M35" s="13"/>
      <c r="N35" s="13"/>
      <c r="O35" s="13"/>
      <c r="P35" s="13"/>
      <c r="Q35" s="13"/>
      <c r="R35" s="13">
        <v>0</v>
      </c>
      <c r="S35" s="14">
        <v>50000</v>
      </c>
      <c r="T35" s="29">
        <f>S35-R35</f>
        <v>50000</v>
      </c>
      <c r="U35" s="37"/>
    </row>
    <row r="36" spans="7:21" ht="16.5">
      <c r="G36" s="4"/>
      <c r="H36" s="11"/>
      <c r="I36" s="11" t="s">
        <v>11</v>
      </c>
      <c r="J36" s="13"/>
      <c r="K36" s="13"/>
      <c r="L36" s="13"/>
      <c r="M36" s="13"/>
      <c r="N36" s="13"/>
      <c r="O36" s="13"/>
      <c r="P36" s="13"/>
      <c r="Q36" s="13"/>
      <c r="R36" s="23">
        <v>3000</v>
      </c>
      <c r="S36" s="32">
        <v>3000</v>
      </c>
      <c r="T36" s="33">
        <f>S36-R36</f>
        <v>0</v>
      </c>
      <c r="U36" s="40">
        <f>T36/R36</f>
        <v>0</v>
      </c>
    </row>
    <row r="37" spans="7:21" ht="16.5">
      <c r="G37" s="4"/>
      <c r="H37" s="11"/>
      <c r="I37" s="7" t="s">
        <v>23</v>
      </c>
      <c r="J37" s="13"/>
      <c r="K37" s="13"/>
      <c r="L37" s="13"/>
      <c r="M37" s="13"/>
      <c r="N37" s="13"/>
      <c r="O37" s="13"/>
      <c r="P37" s="13"/>
      <c r="Q37" s="13"/>
      <c r="R37" s="13">
        <f>SUM(R33:R36)</f>
        <v>341952</v>
      </c>
      <c r="S37" s="14">
        <f>SUM(S33:S36)</f>
        <v>84982</v>
      </c>
      <c r="T37" s="29">
        <f>SUM(T33:T36)</f>
        <v>-256970</v>
      </c>
      <c r="U37" s="37">
        <f>T37/R37</f>
        <v>-0.7514797398465282</v>
      </c>
    </row>
    <row r="38" spans="7:21" ht="16.5">
      <c r="G38" s="4"/>
      <c r="H38" s="11"/>
      <c r="I38" s="11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/>
      <c r="U38" s="38"/>
    </row>
    <row r="39" spans="7:21" ht="15.75" thickBot="1">
      <c r="G39" s="4"/>
      <c r="H39" s="17" t="s">
        <v>4</v>
      </c>
      <c r="I39" s="18"/>
      <c r="J39" s="19">
        <f aca="true" t="shared" si="1" ref="J39:Q39">SUM(J7:J28)</f>
        <v>3428003.4399999995</v>
      </c>
      <c r="K39" s="19">
        <f t="shared" si="1"/>
        <v>1286984</v>
      </c>
      <c r="L39" s="19">
        <f t="shared" si="1"/>
        <v>751224</v>
      </c>
      <c r="M39" s="19">
        <f t="shared" si="1"/>
        <v>348660</v>
      </c>
      <c r="N39" s="19">
        <f t="shared" si="1"/>
        <v>121588</v>
      </c>
      <c r="O39" s="19">
        <f t="shared" si="1"/>
        <v>60643</v>
      </c>
      <c r="P39" s="19">
        <f t="shared" si="1"/>
        <v>73737</v>
      </c>
      <c r="Q39" s="19">
        <f t="shared" si="1"/>
        <v>64832</v>
      </c>
      <c r="R39" s="20">
        <f>+R37+R31+R26+R22+R16+R10</f>
        <v>6187816</v>
      </c>
      <c r="S39" s="20">
        <f>+S37+S31+S26+S22+S16+S10</f>
        <v>5622549</v>
      </c>
      <c r="T39" s="20">
        <f>+S39-R39</f>
        <v>-565267</v>
      </c>
      <c r="U39" s="36">
        <f>T39/R39</f>
        <v>-0.09135161743658829</v>
      </c>
    </row>
    <row r="40" spans="7:21" ht="17.25" thickTop="1">
      <c r="G40" s="4"/>
      <c r="H40" s="11"/>
      <c r="I40" s="11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  <c r="U40" s="38"/>
    </row>
    <row r="41" spans="7:21" ht="16.5">
      <c r="G41" s="4"/>
      <c r="H41" s="12" t="s">
        <v>9</v>
      </c>
      <c r="I41" s="11" t="s">
        <v>8</v>
      </c>
      <c r="J41" s="13">
        <f aca="true" t="shared" si="2" ref="J41:Q41">+J28+J24+J18+J12+J7</f>
        <v>3312130.4399999995</v>
      </c>
      <c r="K41" s="13">
        <f t="shared" si="2"/>
        <v>1286984</v>
      </c>
      <c r="L41" s="13">
        <f t="shared" si="2"/>
        <v>5000</v>
      </c>
      <c r="M41" s="13">
        <f t="shared" si="2"/>
        <v>348660</v>
      </c>
      <c r="N41" s="13">
        <f t="shared" si="2"/>
        <v>121588</v>
      </c>
      <c r="O41" s="13">
        <f t="shared" si="2"/>
        <v>60643</v>
      </c>
      <c r="P41" s="13">
        <f t="shared" si="2"/>
        <v>73737</v>
      </c>
      <c r="Q41" s="13">
        <f t="shared" si="2"/>
        <v>64832</v>
      </c>
      <c r="R41" s="13">
        <f>R7+R12+R18+R24+R28+R33</f>
        <v>5212985</v>
      </c>
      <c r="S41" s="14">
        <f>S7+S12+S18+S24+S28+S33</f>
        <v>3091333</v>
      </c>
      <c r="T41" s="29">
        <f>S41-R41</f>
        <v>-2121652</v>
      </c>
      <c r="U41" s="37">
        <f>T41/R41</f>
        <v>-0.4069936897957696</v>
      </c>
    </row>
    <row r="42" spans="7:21" ht="16.5">
      <c r="G42" s="4"/>
      <c r="H42" s="11"/>
      <c r="I42" s="11" t="s">
        <v>10</v>
      </c>
      <c r="J42" s="13">
        <f aca="true" t="shared" si="3" ref="J42:Q42">+J8+J19+J25</f>
        <v>90306</v>
      </c>
      <c r="K42" s="13">
        <f t="shared" si="3"/>
        <v>0</v>
      </c>
      <c r="L42" s="13">
        <f t="shared" si="3"/>
        <v>719795</v>
      </c>
      <c r="M42" s="13">
        <f t="shared" si="3"/>
        <v>0</v>
      </c>
      <c r="N42" s="13">
        <f t="shared" si="3"/>
        <v>0</v>
      </c>
      <c r="O42" s="13">
        <f t="shared" si="3"/>
        <v>0</v>
      </c>
      <c r="P42" s="13">
        <f t="shared" si="3"/>
        <v>0</v>
      </c>
      <c r="Q42" s="13">
        <f t="shared" si="3"/>
        <v>0</v>
      </c>
      <c r="R42" s="13">
        <f>R8+R13+R19+R25+R29+R34</f>
        <v>954831</v>
      </c>
      <c r="S42" s="14">
        <f>S8+S13+S19+S25+S29+S34</f>
        <v>978536</v>
      </c>
      <c r="T42" s="29">
        <f>S42-R42</f>
        <v>23705</v>
      </c>
      <c r="U42" s="37">
        <f>T42/R42</f>
        <v>0.024826382888699677</v>
      </c>
    </row>
    <row r="43" spans="7:21" ht="16.5">
      <c r="G43" s="4"/>
      <c r="H43" s="11"/>
      <c r="I43" s="11" t="s">
        <v>11</v>
      </c>
      <c r="J43" s="13">
        <f aca="true" t="shared" si="4" ref="J43:Q43">+J15+J21</f>
        <v>25567</v>
      </c>
      <c r="K43" s="13">
        <f t="shared" si="4"/>
        <v>0</v>
      </c>
      <c r="L43" s="13">
        <f t="shared" si="4"/>
        <v>26429</v>
      </c>
      <c r="M43" s="13">
        <f t="shared" si="4"/>
        <v>0</v>
      </c>
      <c r="N43" s="13">
        <f t="shared" si="4"/>
        <v>0</v>
      </c>
      <c r="O43" s="13">
        <f t="shared" si="4"/>
        <v>0</v>
      </c>
      <c r="P43" s="13">
        <f t="shared" si="4"/>
        <v>0</v>
      </c>
      <c r="Q43" s="13">
        <f t="shared" si="4"/>
        <v>0</v>
      </c>
      <c r="R43" s="13">
        <f>R15+R21+R36</f>
        <v>20000</v>
      </c>
      <c r="S43" s="14">
        <f>S15+S21+S36</f>
        <v>20000</v>
      </c>
      <c r="T43" s="29">
        <f>S43-R43</f>
        <v>0</v>
      </c>
      <c r="U43" s="37">
        <f>T43/R43</f>
        <v>0</v>
      </c>
    </row>
    <row r="44" spans="7:21" ht="16.5">
      <c r="G44" s="4"/>
      <c r="H44" s="11"/>
      <c r="I44" s="11" t="s">
        <v>17</v>
      </c>
      <c r="J44" s="13"/>
      <c r="K44" s="13"/>
      <c r="L44" s="13"/>
      <c r="M44" s="13"/>
      <c r="N44" s="13"/>
      <c r="O44" s="13"/>
      <c r="P44" s="13"/>
      <c r="Q44" s="13"/>
      <c r="R44" s="13">
        <f>R9+R14+R20+R30+R35</f>
        <v>0</v>
      </c>
      <c r="S44" s="14">
        <f>S9+S14+S20+S30+S35</f>
        <v>1532680</v>
      </c>
      <c r="T44" s="29">
        <f>S44-R44</f>
        <v>1532680</v>
      </c>
      <c r="U44" s="37"/>
    </row>
    <row r="45" spans="7:21" ht="15.75" thickBot="1">
      <c r="G45" s="4"/>
      <c r="H45" s="18" t="s">
        <v>4</v>
      </c>
      <c r="I45" s="18"/>
      <c r="J45" s="19">
        <f aca="true" t="shared" si="5" ref="J45:Q45">SUM(J41:J43)</f>
        <v>3428003.4399999995</v>
      </c>
      <c r="K45" s="19">
        <f t="shared" si="5"/>
        <v>1286984</v>
      </c>
      <c r="L45" s="19">
        <f t="shared" si="5"/>
        <v>751224</v>
      </c>
      <c r="M45" s="19">
        <f t="shared" si="5"/>
        <v>348660</v>
      </c>
      <c r="N45" s="19">
        <f t="shared" si="5"/>
        <v>121588</v>
      </c>
      <c r="O45" s="19">
        <f t="shared" si="5"/>
        <v>60643</v>
      </c>
      <c r="P45" s="19">
        <f t="shared" si="5"/>
        <v>73737</v>
      </c>
      <c r="Q45" s="19">
        <f t="shared" si="5"/>
        <v>64832</v>
      </c>
      <c r="R45" s="20">
        <f>SUM(R41:R44)</f>
        <v>6187816</v>
      </c>
      <c r="S45" s="20">
        <f>SUM(S41:S44)</f>
        <v>5622549</v>
      </c>
      <c r="T45" s="20">
        <f>SUM(T41:T44)</f>
        <v>-565267</v>
      </c>
      <c r="U45" s="36">
        <f>T45/R45</f>
        <v>-0.09135161743658829</v>
      </c>
    </row>
    <row r="46" spans="7:21" ht="17.25" thickTop="1">
      <c r="G46" s="4"/>
      <c r="H46" s="11" t="s">
        <v>25</v>
      </c>
      <c r="I46" s="11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35"/>
      <c r="U46" s="15"/>
    </row>
    <row r="47" spans="7:21" ht="5.25" customHeight="1">
      <c r="G47" s="4"/>
      <c r="H47" s="11"/>
      <c r="I47" s="11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1"/>
      <c r="U47" s="15"/>
    </row>
    <row r="48" spans="7:21" ht="16.5">
      <c r="G48" s="4"/>
      <c r="H48" s="11" t="s">
        <v>15</v>
      </c>
      <c r="I48" s="11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1"/>
      <c r="U48" s="15"/>
    </row>
    <row r="49" spans="7:21" ht="16.5">
      <c r="G49" s="5"/>
      <c r="H49" s="22" t="s">
        <v>16</v>
      </c>
      <c r="I49" s="22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2"/>
      <c r="U49" s="24"/>
    </row>
  </sheetData>
  <mergeCells count="5">
    <mergeCell ref="G1:U1"/>
    <mergeCell ref="G2:U2"/>
    <mergeCell ref="G3:U3"/>
    <mergeCell ref="T4:T5"/>
    <mergeCell ref="U4:U5"/>
  </mergeCells>
  <printOptions horizontalCentered="1"/>
  <pageMargins left="0.75" right="0.5" top="0.75" bottom="0.75" header="0.5" footer="0.5"/>
  <pageSetup horizontalDpi="600" verticalDpi="600" orientation="portrait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FDOE</dc:creator>
  <cp:keywords/>
  <dc:description/>
  <cp:lastModifiedBy>michele.childers</cp:lastModifiedBy>
  <cp:lastPrinted>2009-05-28T18:51:47Z</cp:lastPrinted>
  <dcterms:created xsi:type="dcterms:W3CDTF">2005-05-27T20:19:53Z</dcterms:created>
  <dcterms:modified xsi:type="dcterms:W3CDTF">2009-05-31T19:11:10Z</dcterms:modified>
  <cp:category/>
  <cp:version/>
  <cp:contentType/>
  <cp:contentStatus/>
</cp:coreProperties>
</file>