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drawings/drawing1.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Override PartName="/xl/drawings/drawing2.xml" ContentType="application/vnd.openxmlformats-officedocument.drawing+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970" firstSheet="1" activeTab="1"/>
  </bookViews>
  <sheets>
    <sheet name="Sheet1" sheetId="1" state="hidden" r:id="rId1"/>
    <sheet name="University Plans" sheetId="2" r:id="rId2"/>
    <sheet name="UF" sheetId="3" r:id="rId3"/>
    <sheet name="UF Tot" sheetId="4" state="hidden" r:id="rId4"/>
    <sheet name="FSU" sheetId="5" r:id="rId5"/>
    <sheet name="FSU Tot" sheetId="6" state="hidden" r:id="rId6"/>
    <sheet name="FAMU" sheetId="7" r:id="rId7"/>
    <sheet name="FAMU Tot" sheetId="8" state="hidden" r:id="rId8"/>
    <sheet name="USF E&amp;G" sheetId="9" r:id="rId9"/>
    <sheet name="USF HSC" sheetId="10" r:id="rId10"/>
    <sheet name="USF Tot" sheetId="11" state="hidden" r:id="rId11"/>
    <sheet name="FAU" sheetId="12" r:id="rId12"/>
    <sheet name="FAU Tot" sheetId="13" state="hidden" r:id="rId13"/>
    <sheet name="UWF" sheetId="14" r:id="rId14"/>
    <sheet name="UWF Tot" sheetId="15" state="hidden" r:id="rId15"/>
    <sheet name="UCF" sheetId="16" r:id="rId16"/>
    <sheet name="UCF Tot" sheetId="17" state="hidden" r:id="rId17"/>
    <sheet name="FIU Final" sheetId="18" r:id="rId18"/>
    <sheet name="FIU Tot" sheetId="19" state="hidden" r:id="rId19"/>
    <sheet name="UNF" sheetId="20" r:id="rId20"/>
    <sheet name="UNF Tot" sheetId="21" state="hidden" r:id="rId21"/>
    <sheet name="FGCU" sheetId="22" r:id="rId22"/>
    <sheet name="FGCU Tot" sheetId="23" state="hidden" r:id="rId23"/>
    <sheet name="NCF" sheetId="24" r:id="rId24"/>
    <sheet name="NCF Tot" sheetId="25" state="hidden" r:id="rId25"/>
  </sheets>
  <externalReferences>
    <externalReference r:id="rId28"/>
  </externalReferences>
  <definedNames>
    <definedName name="_xlnm.Print_Area" localSheetId="11">'FAU'!$A$1:$S$51</definedName>
    <definedName name="_xlnm.Print_Area" localSheetId="18">'FIU Tot'!$A$1:$S$22</definedName>
    <definedName name="_xlnm.Print_Area" localSheetId="4">'FSU'!$A$1:$S$100</definedName>
    <definedName name="_xlnm.Print_Area" localSheetId="15">'UCF'!$A$1:$S$88</definedName>
    <definedName name="_xlnm.Print_Area" localSheetId="9">'USF HSC'!$A$1:$S$44</definedName>
    <definedName name="_xlnm.Print_Titles" localSheetId="4">'FSU'!$1:$6</definedName>
    <definedName name="Z_E5B751E1_A714_11D7_A25A_009027B3829B_.wvu.PrintArea" localSheetId="9" hidden="1">'USF HSC'!$A$1:$L$44</definedName>
  </definedNames>
  <calcPr fullCalcOnLoad="1"/>
</workbook>
</file>

<file path=xl/comments10.xml><?xml version="1.0" encoding="utf-8"?>
<comments xmlns="http://schemas.openxmlformats.org/spreadsheetml/2006/main">
  <authors>
    <author>A satisfied Microsoft Office user</author>
  </authors>
  <commentList>
    <comment ref="K1" authorId="0">
      <text>
        <r>
          <rPr>
            <sz val="8"/>
            <rFont val="Tahoma"/>
            <family val="0"/>
          </rPr>
          <t>JC:
Based on 2002-03 actual and growth in original plan.</t>
        </r>
      </text>
    </comment>
  </commentList>
</comments>
</file>

<file path=xl/comments14.xml><?xml version="1.0" encoding="utf-8"?>
<comments xmlns="http://schemas.openxmlformats.org/spreadsheetml/2006/main">
  <authors>
    <author>George R. Perkins</author>
  </authors>
  <commentList>
    <comment ref="K1" authorId="0">
      <text>
        <r>
          <rPr>
            <b/>
            <sz val="8"/>
            <rFont val="Tahoma"/>
            <family val="0"/>
          </rPr>
          <t>George R. Perkins:</t>
        </r>
        <r>
          <rPr>
            <sz val="8"/>
            <rFont val="Tahoma"/>
            <family val="0"/>
          </rPr>
          <t xml:space="preserve">
Based on average of percentage growth in old and 2001 update, except for Upper "Other" which is based on 2001 update.</t>
        </r>
      </text>
    </comment>
  </commentList>
</comments>
</file>

<file path=xl/comments20.xml><?xml version="1.0" encoding="utf-8"?>
<comments xmlns="http://schemas.openxmlformats.org/spreadsheetml/2006/main">
  <authors>
    <author>George R. Perkins</author>
  </authors>
  <commentList>
    <comment ref="K1" authorId="0">
      <text>
        <r>
          <rPr>
            <b/>
            <sz val="8"/>
            <rFont val="Tahoma"/>
            <family val="0"/>
          </rPr>
          <t>JC:</t>
        </r>
        <r>
          <rPr>
            <sz val="8"/>
            <rFont val="Tahoma"/>
            <family val="0"/>
          </rPr>
          <t xml:space="preserve">
Based on 2002 update.</t>
        </r>
      </text>
    </comment>
  </commentList>
</comments>
</file>

<file path=xl/comments22.xml><?xml version="1.0" encoding="utf-8"?>
<comments xmlns="http://schemas.openxmlformats.org/spreadsheetml/2006/main">
  <authors>
    <author>George R. Perkins</author>
  </authors>
  <commentList>
    <comment ref="K1" authorId="0">
      <text>
        <r>
          <rPr>
            <b/>
            <sz val="8"/>
            <rFont val="Tahoma"/>
            <family val="0"/>
          </rPr>
          <t>George R. Perkins:</t>
        </r>
        <r>
          <rPr>
            <sz val="8"/>
            <rFont val="Tahoma"/>
            <family val="0"/>
          </rPr>
          <t xml:space="preserve">
Based on 2001 update, with Lower level shifted to two years earlier; that is, projection for 2004-05 used for 2002-03.</t>
        </r>
      </text>
    </comment>
  </commentList>
</comments>
</file>

<file path=xl/comments24.xml><?xml version="1.0" encoding="utf-8"?>
<comments xmlns="http://schemas.openxmlformats.org/spreadsheetml/2006/main">
  <authors>
    <author>George R. Perkins</author>
  </authors>
  <commentList>
    <comment ref="K1" authorId="0">
      <text>
        <r>
          <rPr>
            <b/>
            <sz val="8"/>
            <rFont val="Tahoma"/>
            <family val="0"/>
          </rPr>
          <t>George R. Perkins:</t>
        </r>
        <r>
          <rPr>
            <sz val="8"/>
            <rFont val="Tahoma"/>
            <family val="0"/>
          </rPr>
          <t xml:space="preserve">
Based on 2001 update.</t>
        </r>
      </text>
    </comment>
  </commentList>
</comments>
</file>

<file path=xl/comments3.xml><?xml version="1.0" encoding="utf-8"?>
<comments xmlns="http://schemas.openxmlformats.org/spreadsheetml/2006/main">
  <authors>
    <author>George R. Perkins</author>
  </authors>
  <commentList>
    <comment ref="K1" authorId="0">
      <text>
        <r>
          <rPr>
            <b/>
            <sz val="8"/>
            <rFont val="Tahoma"/>
            <family val="0"/>
          </rPr>
          <t>JC:</t>
        </r>
        <r>
          <rPr>
            <sz val="8"/>
            <rFont val="Tahoma"/>
            <family val="0"/>
          </rPr>
          <t xml:space="preserve">
Based on 2002-03 actual and growth in original plan.</t>
        </r>
      </text>
    </comment>
  </commentList>
</comments>
</file>

<file path=xl/comments5.xml><?xml version="1.0" encoding="utf-8"?>
<comments xmlns="http://schemas.openxmlformats.org/spreadsheetml/2006/main">
  <authors>
    <author>George R. Perkins</author>
  </authors>
  <commentList>
    <comment ref="K1" authorId="0">
      <text>
        <r>
          <rPr>
            <b/>
            <sz val="8"/>
            <rFont val="Tahoma"/>
            <family val="0"/>
          </rPr>
          <t>JC:</t>
        </r>
        <r>
          <rPr>
            <sz val="8"/>
            <rFont val="Tahoma"/>
            <family val="0"/>
          </rPr>
          <t xml:space="preserve">
Based on 2002-03 actual and growth in original plan.
</t>
        </r>
      </text>
    </comment>
    <comment ref="D23" authorId="0">
      <text>
        <r>
          <rPr>
            <b/>
            <sz val="8"/>
            <rFont val="Tahoma"/>
            <family val="0"/>
          </rPr>
          <t>George R. Perkins:</t>
        </r>
        <r>
          <rPr>
            <sz val="8"/>
            <rFont val="Tahoma"/>
            <family val="0"/>
          </rPr>
          <t xml:space="preserve">
Per Ralph Alvarez, main campus projections include the "Off Campus FTE included in the "Other" actual enrollment.</t>
        </r>
      </text>
    </comment>
  </commentList>
</comments>
</file>

<file path=xl/comments7.xml><?xml version="1.0" encoding="utf-8"?>
<comments xmlns="http://schemas.openxmlformats.org/spreadsheetml/2006/main">
  <authors>
    <author>A satisfied Microsoft Office user</author>
  </authors>
  <commentList>
    <comment ref="K1" authorId="0">
      <text>
        <r>
          <rPr>
            <sz val="8"/>
            <rFont val="Tahoma"/>
            <family val="0"/>
          </rPr>
          <t>JC:
Based on 2002-03 actual and growth in original plan (Sept 2000 version).</t>
        </r>
      </text>
    </comment>
  </commentList>
</comments>
</file>

<file path=xl/comments9.xml><?xml version="1.0" encoding="utf-8"?>
<comments xmlns="http://schemas.openxmlformats.org/spreadsheetml/2006/main">
  <authors>
    <author>George R. Perkins</author>
  </authors>
  <commentList>
    <comment ref="K1" authorId="0">
      <text>
        <r>
          <rPr>
            <b/>
            <sz val="8"/>
            <rFont val="Tahoma"/>
            <family val="0"/>
          </rPr>
          <t>George R. Perkins:</t>
        </r>
        <r>
          <rPr>
            <sz val="8"/>
            <rFont val="Tahoma"/>
            <family val="0"/>
          </rPr>
          <t xml:space="preserve">
Based on 2001-02 actual and growth in original plan.</t>
        </r>
      </text>
    </comment>
  </commentList>
</comments>
</file>

<file path=xl/sharedStrings.xml><?xml version="1.0" encoding="utf-8"?>
<sst xmlns="http://schemas.openxmlformats.org/spreadsheetml/2006/main" count="1821" uniqueCount="247">
  <si>
    <t>Estimated Enrollment Growth</t>
  </si>
  <si>
    <t>Florida Atlantic University</t>
  </si>
  <si>
    <t>Actual</t>
  </si>
  <si>
    <t>Projected Enrollment</t>
  </si>
  <si>
    <t>2000-01</t>
  </si>
  <si>
    <t>2001-02</t>
  </si>
  <si>
    <t>2002-03</t>
  </si>
  <si>
    <t>2003-04</t>
  </si>
  <si>
    <t>2004-05</t>
  </si>
  <si>
    <t>2005-06</t>
  </si>
  <si>
    <t>2006-07</t>
  </si>
  <si>
    <t>2007-08</t>
  </si>
  <si>
    <t>2008-09</t>
  </si>
  <si>
    <t>2009-10</t>
  </si>
  <si>
    <t>2010-11</t>
  </si>
  <si>
    <t>2011-12</t>
  </si>
  <si>
    <t>2012-13</t>
  </si>
  <si>
    <t>2013-14</t>
  </si>
  <si>
    <t>2014-15</t>
  </si>
  <si>
    <t>2015-16</t>
  </si>
  <si>
    <t>2016-17</t>
  </si>
  <si>
    <t>Boca Raton</t>
  </si>
  <si>
    <t>Lower FTEs</t>
  </si>
  <si>
    <t>Upper FTEs</t>
  </si>
  <si>
    <t>Grad I FTEs</t>
  </si>
  <si>
    <t>Grad II FTEs</t>
  </si>
  <si>
    <t>Broward (Davie, Downtown)</t>
  </si>
  <si>
    <t xml:space="preserve">Northern Campuses </t>
  </si>
  <si>
    <t xml:space="preserve">  (NPB, Treasure Coast)</t>
  </si>
  <si>
    <t xml:space="preserve">Other </t>
  </si>
  <si>
    <t>FAU - E&amp;G Total</t>
  </si>
  <si>
    <t xml:space="preserve"> Total</t>
  </si>
  <si>
    <t>Growth</t>
  </si>
  <si>
    <t>Headcount</t>
  </si>
  <si>
    <t>UNCLASS</t>
  </si>
  <si>
    <t>LOWER</t>
  </si>
  <si>
    <t>UPPER</t>
  </si>
  <si>
    <t>BEG GRAD</t>
  </si>
  <si>
    <t>ADV GRAD</t>
  </si>
  <si>
    <t>TOTAL</t>
  </si>
  <si>
    <t>ck</t>
  </si>
  <si>
    <t>University of West Florida</t>
  </si>
  <si>
    <t>Pensacola - Main</t>
  </si>
  <si>
    <t>Ft. Walton Beach</t>
  </si>
  <si>
    <t xml:space="preserve"> </t>
  </si>
  <si>
    <t>EGLIN</t>
  </si>
  <si>
    <t>UWF - Total</t>
  </si>
  <si>
    <t>Florida International University</t>
  </si>
  <si>
    <t>Planned</t>
  </si>
  <si>
    <t>Projected</t>
  </si>
  <si>
    <t>Law FTEs</t>
  </si>
  <si>
    <t>Grad FTEs</t>
  </si>
  <si>
    <t>UCF Planned Estimated Enrollment Growth -- July 15, 2003</t>
  </si>
  <si>
    <t>University of Central Florida</t>
  </si>
  <si>
    <t>Projected UCF FTE Enrollment by Campus</t>
  </si>
  <si>
    <t>Orlando</t>
  </si>
  <si>
    <t>Rosen School</t>
  </si>
  <si>
    <t xml:space="preserve">Not a branch  campus, but included </t>
  </si>
  <si>
    <t xml:space="preserve">  for completeness.  Rosen School</t>
  </si>
  <si>
    <t xml:space="preserve">  opens in January 2004</t>
  </si>
  <si>
    <t>Daytona</t>
  </si>
  <si>
    <t>Brevard/Cocoa</t>
  </si>
  <si>
    <t>Clermont</t>
  </si>
  <si>
    <t>S. Orlando</t>
  </si>
  <si>
    <t>Not reported separately since it is a Center</t>
  </si>
  <si>
    <t>Palm Bay</t>
  </si>
  <si>
    <t>Anticipate opening as a branch campus in 2008-09</t>
  </si>
  <si>
    <t>Metro West</t>
  </si>
  <si>
    <t>Anticipate opening as a branch campus in 2010-11</t>
  </si>
  <si>
    <t>Off</t>
  </si>
  <si>
    <t>Total</t>
  </si>
  <si>
    <t>Projected Total UCF FTE Enrollment</t>
  </si>
  <si>
    <t>UCF E&amp;G Total FTE</t>
  </si>
  <si>
    <t>Detailed Prediction Model</t>
  </si>
  <si>
    <t>Projection Model</t>
  </si>
  <si>
    <t>Total FTE</t>
  </si>
  <si>
    <t>Annual FTE Growth</t>
  </si>
  <si>
    <t>Projected UCF Total Headcount Enrollment</t>
  </si>
  <si>
    <t>Headcount Total</t>
  </si>
  <si>
    <t>GRAD</t>
  </si>
  <si>
    <t>TOTAL HC</t>
  </si>
  <si>
    <t>Projected UCF Degrees Awarded</t>
  </si>
  <si>
    <t>Degrees</t>
  </si>
  <si>
    <t>Bachelor's</t>
  </si>
  <si>
    <t>Masters</t>
  </si>
  <si>
    <t>Doctoral</t>
  </si>
  <si>
    <t>Projected UCF New Students</t>
  </si>
  <si>
    <t>New Students</t>
  </si>
  <si>
    <t>FTIC</t>
  </si>
  <si>
    <t xml:space="preserve">CCT </t>
  </si>
  <si>
    <t>Other Transfer</t>
  </si>
  <si>
    <t>Graduate</t>
  </si>
  <si>
    <t>Med Prof.</t>
  </si>
  <si>
    <t>Enrollment Projections</t>
  </si>
  <si>
    <t>Florida Gulf Coast University</t>
  </si>
  <si>
    <t>Ft. Myers - Main</t>
  </si>
  <si>
    <t>FGCU - Total</t>
  </si>
  <si>
    <t>University of Florida</t>
  </si>
  <si>
    <t>Main-Gainesville</t>
  </si>
  <si>
    <t>Lower</t>
  </si>
  <si>
    <t>Upper</t>
  </si>
  <si>
    <t>Grad I</t>
  </si>
  <si>
    <t>Grad II</t>
  </si>
  <si>
    <t>OFF</t>
  </si>
  <si>
    <t>UF - Total</t>
  </si>
  <si>
    <t>E&amp;G Total</t>
  </si>
  <si>
    <t>University of South Florida - E&amp;G</t>
  </si>
  <si>
    <t>Tampa-Main</t>
  </si>
  <si>
    <t>Sarasota</t>
  </si>
  <si>
    <t>New College</t>
  </si>
  <si>
    <t>Sarasota/New College</t>
  </si>
  <si>
    <t>Lakeland</t>
  </si>
  <si>
    <t>Med</t>
  </si>
  <si>
    <t>Ctr</t>
  </si>
  <si>
    <t>Main</t>
  </si>
  <si>
    <t>E&amp;G</t>
  </si>
  <si>
    <t>Pasco Hernando</t>
  </si>
  <si>
    <t>St. Petersburg</t>
  </si>
  <si>
    <t>Off-Tampa</t>
  </si>
  <si>
    <t>Off-Sarasota</t>
  </si>
  <si>
    <t>Off-Lakeland</t>
  </si>
  <si>
    <t>Off-St. Petersburg</t>
  </si>
  <si>
    <t>USF -E&amp;G Total</t>
  </si>
  <si>
    <t>5(a)</t>
  </si>
  <si>
    <t>FALL HEADCOUNT PROJECTIONS BY LEVEL 2003-04 THROUGH 2013-14</t>
  </si>
  <si>
    <t>Fall</t>
  </si>
  <si>
    <t>LL</t>
  </si>
  <si>
    <t>UL</t>
  </si>
  <si>
    <t>Total Headcount</t>
  </si>
  <si>
    <t>New College of Florida</t>
  </si>
  <si>
    <t>2009-10*</t>
  </si>
  <si>
    <t>2010-11*</t>
  </si>
  <si>
    <t>2011-12*</t>
  </si>
  <si>
    <t>2012-13*</t>
  </si>
  <si>
    <t>2013-14*</t>
  </si>
  <si>
    <t>2014-15*</t>
  </si>
  <si>
    <t>2015-16*</t>
  </si>
  <si>
    <t>2016-17*</t>
  </si>
  <si>
    <r>
      <t>Lower FTEs</t>
    </r>
    <r>
      <rPr>
        <b/>
        <vertAlign val="superscript"/>
        <sz val="10"/>
        <rFont val="Arial"/>
        <family val="2"/>
      </rPr>
      <t>2</t>
    </r>
  </si>
  <si>
    <r>
      <t xml:space="preserve"> Total</t>
    </r>
    <r>
      <rPr>
        <b/>
        <vertAlign val="superscript"/>
        <sz val="10"/>
        <rFont val="Arial"/>
        <family val="2"/>
      </rPr>
      <t>1</t>
    </r>
  </si>
  <si>
    <r>
      <t>Headcount</t>
    </r>
    <r>
      <rPr>
        <b/>
        <vertAlign val="superscript"/>
        <sz val="10"/>
        <rFont val="Arial"/>
        <family val="2"/>
      </rPr>
      <t>3</t>
    </r>
  </si>
  <si>
    <t>Enrollment Planning Worksheet</t>
  </si>
  <si>
    <t>Florida State University</t>
  </si>
  <si>
    <t>July 17, 2003</t>
  </si>
  <si>
    <t>Tallahassee - Main</t>
  </si>
  <si>
    <t>International Programs</t>
  </si>
  <si>
    <t xml:space="preserve">Panama City </t>
  </si>
  <si>
    <t>Off Campus</t>
  </si>
  <si>
    <t>FSU - Total</t>
  </si>
  <si>
    <t xml:space="preserve">     Undergraduate</t>
  </si>
  <si>
    <t xml:space="preserve">    Graduate</t>
  </si>
  <si>
    <t>FTE Growth</t>
  </si>
  <si>
    <t xml:space="preserve">     Graduate</t>
  </si>
  <si>
    <t>Undergraduate Percentage Increase</t>
  </si>
  <si>
    <t>Graduate Percentage Increase</t>
  </si>
  <si>
    <t>Percent Undergraduate</t>
  </si>
  <si>
    <t>Percent Graduate</t>
  </si>
  <si>
    <t>Unclassified</t>
  </si>
  <si>
    <t>Undergraduate</t>
  </si>
  <si>
    <t>Beg Grad</t>
  </si>
  <si>
    <t>Adv Grad</t>
  </si>
  <si>
    <t>Estimated Additional Funding Using 2002-03 Legislative Factors</t>
  </si>
  <si>
    <t>Enrollment Plan</t>
  </si>
  <si>
    <t>GradI II</t>
  </si>
  <si>
    <t>2002-03 Legislative Funding Factors</t>
  </si>
  <si>
    <t>Medical</t>
  </si>
  <si>
    <t xml:space="preserve">Undergraduate Students Required </t>
  </si>
  <si>
    <t>Transfer</t>
  </si>
  <si>
    <t>Total Undergraduate</t>
  </si>
  <si>
    <t>Enrollment Growth to 2017, 6300, to be submitted.xls</t>
  </si>
  <si>
    <t>Assumptions</t>
  </si>
  <si>
    <t>2.  USPM used to project growth at the undergraduate level.  In 2005-06 lower level FTE was increased by 47 FTE to sustain 1% growth.  In 2006-07 growth set to 1% per year.</t>
  </si>
  <si>
    <t>3.  Graduate enrollment forced to Plan in 2003-04 and growth set to 2% per year thereafter.</t>
  </si>
  <si>
    <t>jkosiews/msexcel/Prediction to 2017/Enrollment Growth to 2017,6300 #1.xls</t>
  </si>
  <si>
    <t xml:space="preserve">Enrollment Total </t>
  </si>
  <si>
    <r>
      <t xml:space="preserve">1.  FTIC's held at </t>
    </r>
    <r>
      <rPr>
        <sz val="12"/>
        <color indexed="10"/>
        <rFont val="Times New Roman"/>
        <family val="1"/>
      </rPr>
      <t>6,300,</t>
    </r>
    <r>
      <rPr>
        <sz val="12"/>
        <rFont val="Times New Roman"/>
        <family val="1"/>
      </rPr>
      <t xml:space="preserve"> Transfers </t>
    </r>
    <r>
      <rPr>
        <sz val="12"/>
        <color indexed="10"/>
        <rFont val="Times New Roman"/>
        <family val="1"/>
      </rPr>
      <t>2,900</t>
    </r>
    <r>
      <rPr>
        <sz val="12"/>
        <rFont val="Times New Roman"/>
        <family val="1"/>
      </rPr>
      <t xml:space="preserve"> through 2007-08.</t>
    </r>
  </si>
  <si>
    <t>University of South Florida</t>
  </si>
  <si>
    <t>University of North Florida</t>
  </si>
  <si>
    <t>Jacksonville - Main</t>
  </si>
  <si>
    <t>UNF - Total</t>
  </si>
  <si>
    <t>Florida A&amp;M University</t>
  </si>
  <si>
    <t>Florida Agricultural and Mechanical University</t>
  </si>
  <si>
    <t>INN</t>
  </si>
  <si>
    <t>PARK</t>
  </si>
  <si>
    <t>FAMU - Total</t>
  </si>
  <si>
    <t>Estimated</t>
  </si>
  <si>
    <t>State University System - Total FTES by Level</t>
  </si>
  <si>
    <t>Estimated Actual</t>
  </si>
  <si>
    <t>2002-2003</t>
  </si>
  <si>
    <t>2003-2004</t>
  </si>
  <si>
    <t>2004-2005</t>
  </si>
  <si>
    <t>2005-2006</t>
  </si>
  <si>
    <t>2006-2007</t>
  </si>
  <si>
    <t>2007-2008</t>
  </si>
  <si>
    <t>2008-2009</t>
  </si>
  <si>
    <t>2009-2010</t>
  </si>
  <si>
    <t>2010-2011</t>
  </si>
  <si>
    <t>2011-2012</t>
  </si>
  <si>
    <t>2012-2013</t>
  </si>
  <si>
    <t>2013-2014</t>
  </si>
  <si>
    <t>2014-2015</t>
  </si>
  <si>
    <t>2015-2016</t>
  </si>
  <si>
    <t>2016-2017</t>
  </si>
  <si>
    <t>Total Grad FTES</t>
  </si>
  <si>
    <t>Total Graduate</t>
  </si>
  <si>
    <t>Total Undergrad</t>
  </si>
  <si>
    <t>Estimated Enrollment Growth--Enrollment Plans</t>
  </si>
  <si>
    <t>Estimated Enrollment Growth--Strategic Increases</t>
  </si>
  <si>
    <t>Estimated Enrollment Growth--University Plans</t>
  </si>
  <si>
    <t>Status Quo</t>
  </si>
  <si>
    <t>Strategic Increases</t>
  </si>
  <si>
    <t>University Plans</t>
  </si>
  <si>
    <t>Lower FTEs2</t>
  </si>
  <si>
    <t>FAMU</t>
  </si>
  <si>
    <t>FAU</t>
  </si>
  <si>
    <t>FIU</t>
  </si>
  <si>
    <t>FSU</t>
  </si>
  <si>
    <t>FGCU</t>
  </si>
  <si>
    <t>NCF</t>
  </si>
  <si>
    <t>UCF</t>
  </si>
  <si>
    <t>UF</t>
  </si>
  <si>
    <t>UNF</t>
  </si>
  <si>
    <t>USF</t>
  </si>
  <si>
    <t>UWF</t>
  </si>
  <si>
    <t>Grad Total</t>
  </si>
  <si>
    <t>CUMULATIVE PERCENT GROWTH FROM 2002-2003</t>
  </si>
  <si>
    <t>University of South Florida - Health Sciences Center</t>
  </si>
  <si>
    <t>*</t>
  </si>
  <si>
    <t>Sarasota Campus</t>
  </si>
  <si>
    <t>St. Petersburg Campus</t>
  </si>
  <si>
    <t>**</t>
  </si>
  <si>
    <t>***</t>
  </si>
  <si>
    <t>USF-HSC Total</t>
  </si>
  <si>
    <t>Medical Sciences PhD Program FTE's</t>
  </si>
  <si>
    <t>Nursing Pasco/Hernando enrollment</t>
  </si>
  <si>
    <t>School of Physical Therapy - FTE's</t>
  </si>
  <si>
    <t>USF provided projections to the year 2013-2014.  The remaining years are assumed to have remained unchanged.</t>
  </si>
  <si>
    <t>Only FAMU and FIU are included under the Law FTEs.  UF and FSU law school FTEs are included as Grad I FTEs.</t>
  </si>
  <si>
    <t>Undergraduate Percent Growth</t>
  </si>
  <si>
    <t>Graduate Percent Growth</t>
  </si>
  <si>
    <t>Adjusted Planned Graduate Percent Growth (not to exceed undergrad)</t>
  </si>
  <si>
    <t>Adjusted Planned Grad I FTEs</t>
  </si>
  <si>
    <t>Adjusted Planned Grad II FTEs</t>
  </si>
  <si>
    <t>Adjusted Total Graduate FTEs</t>
  </si>
  <si>
    <t>Difference from University Grad I Plan</t>
  </si>
  <si>
    <t>Difference from University Grad II Plan</t>
  </si>
  <si>
    <t>Difference from University Total Grad Plan</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</si>
</sst>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Red]\(#,##0.000\)"/>
    <numFmt numFmtId="165" formatCode="#,##0.0000000_);[Red]\(#,##0.0000000\)"/>
    <numFmt numFmtId="166" formatCode="0.000"/>
    <numFmt numFmtId="167" formatCode="#,##0.0_);[Red]\(#,##0.0\)"/>
    <numFmt numFmtId="168" formatCode="#,##0.00%"/>
    <numFmt numFmtId="169" formatCode="0.000000000000000%"/>
    <numFmt numFmtId="170" formatCode="#,##0.000000_);[Red]\(#,##0.000000\)"/>
    <numFmt numFmtId="171" formatCode="#,##0.0000_);[Red]\(#,##0.0000\)"/>
    <numFmt numFmtId="172" formatCode="#,##0.00000_);[Red]\(#,##0.00000\)"/>
    <numFmt numFmtId="173" formatCode="&quot;$&quot;#,##0.00;\(&quot;$&quot;#,##0.00\)"/>
    <numFmt numFmtId="174" formatCode="_(* #,##0.0_);_(* \(#,##0.0\);_(* &quot;-&quot;??_);_(@_)"/>
    <numFmt numFmtId="175" formatCode="&quot;$&quot;#,##0"/>
    <numFmt numFmtId="176" formatCode="&quot;$&quot;#,##0.00"/>
    <numFmt numFmtId="177" formatCode="_(* #,##0.0_);_(* \(#,##0.0\);_(* &quot;-&quot;?_);_(@_)"/>
    <numFmt numFmtId="178" formatCode="0.000%"/>
    <numFmt numFmtId="179" formatCode="0.0%"/>
    <numFmt numFmtId="180" formatCode="#,##0.0"/>
    <numFmt numFmtId="181" formatCode="0.0"/>
    <numFmt numFmtId="182" formatCode="&quot;Yes&quot;;&quot;Yes&quot;;&quot;No&quot;"/>
    <numFmt numFmtId="183" formatCode="&quot;True&quot;;&quot;True&quot;;&quot;False&quot;"/>
    <numFmt numFmtId="184" formatCode="&quot;On&quot;;&quot;On&quot;;&quot;Off&quot;"/>
    <numFmt numFmtId="185" formatCode="&quot;$&quot;#,##0.0_);[Red]\(&quot;$&quot;#,##0.0\)"/>
    <numFmt numFmtId="186" formatCode="#,##0.0%"/>
    <numFmt numFmtId="187" formatCode="0_);[Red]\(0\)"/>
    <numFmt numFmtId="188" formatCode="0.0000"/>
    <numFmt numFmtId="189" formatCode="_(* #,##0_);_(* \(#,##0\);_(* &quot;-&quot;??_);_(@_)"/>
    <numFmt numFmtId="190" formatCode="_(* #,##0.000_);_(* \(#,##0.000\);_(* &quot;-&quot;??_);_(@_)"/>
    <numFmt numFmtId="191" formatCode="[$€-2]\ #,##0.00_);[Red]\([$€-2]\ #,##0.00\)"/>
    <numFmt numFmtId="192" formatCode="_(&quot;$&quot;* #,##0.000_);_(&quot;$&quot;* \(#,##0.000\);_(&quot;$&quot;* &quot;-&quot;??_);_(@_)"/>
    <numFmt numFmtId="193" formatCode="_(&quot;$&quot;* #,##0.0_);_(&quot;$&quot;* \(#,##0.0\);_(&quot;$&quot;* &quot;-&quot;??_);_(@_)"/>
    <numFmt numFmtId="194" formatCode="_(&quot;$&quot;* #,##0_);_(&quot;$&quot;* \(#,##0\);_(&quot;$&quot;* &quot;-&quot;??_);_(@_)"/>
    <numFmt numFmtId="195" formatCode="0_);\(0\)"/>
    <numFmt numFmtId="196" formatCode="[$-409]dddd\,\ mmmm\ dd\,\ yyyy"/>
    <numFmt numFmtId="197" formatCode="[$-F800]dddd\,\ mmmm\ dd\,\ yyyy"/>
    <numFmt numFmtId="198" formatCode="0.00000000000000000%"/>
    <numFmt numFmtId="199" formatCode="0.0000000000000000%"/>
    <numFmt numFmtId="200" formatCode="General_)"/>
    <numFmt numFmtId="201" formatCode="mmm\-yyyy"/>
    <numFmt numFmtId="202" formatCode="0.00000"/>
    <numFmt numFmtId="203" formatCode="_(* #,##0.000_);_(* \(#,##0.000\);_(* &quot;-&quot;???_);_(@_)"/>
    <numFmt numFmtId="204" formatCode="_(* #,##0.0000_);_(* \(#,##0.0000\);_(* &quot;-&quot;??_);_(@_)"/>
    <numFmt numFmtId="205" formatCode="_(* #,##0.00000_);_(* \(#,##0.00000\);_(* &quot;-&quot;??_);_(@_)"/>
  </numFmts>
  <fonts count="44">
    <font>
      <sz val="10"/>
      <name val="Arial"/>
      <family val="0"/>
    </font>
    <font>
      <u val="single"/>
      <sz val="10"/>
      <color indexed="12"/>
      <name val="Arial"/>
      <family val="0"/>
    </font>
    <font>
      <u val="single"/>
      <sz val="10"/>
      <color indexed="36"/>
      <name val="Arial"/>
      <family val="0"/>
    </font>
    <font>
      <b/>
      <sz val="12"/>
      <name val="Arial"/>
      <family val="2"/>
    </font>
    <font>
      <b/>
      <sz val="10"/>
      <name val="Arial"/>
      <family val="2"/>
    </font>
    <font>
      <b/>
      <sz val="8"/>
      <name val="Tahoma"/>
      <family val="0"/>
    </font>
    <font>
      <sz val="8"/>
      <name val="Tahoma"/>
      <family val="0"/>
    </font>
    <font>
      <b/>
      <sz val="14"/>
      <name val="Arial"/>
      <family val="2"/>
    </font>
    <font>
      <u val="single"/>
      <sz val="10"/>
      <name val="Arial"/>
      <family val="2"/>
    </font>
    <font>
      <sz val="10"/>
      <name val="Times New Roman"/>
      <family val="0"/>
    </font>
    <font>
      <sz val="10"/>
      <name val="Book Antiqua"/>
      <family val="0"/>
    </font>
    <font>
      <b/>
      <vertAlign val="superscript"/>
      <sz val="10"/>
      <name val="Arial"/>
      <family val="2"/>
    </font>
    <font>
      <b/>
      <sz val="18"/>
      <name val="Times New Roman"/>
      <family val="1"/>
    </font>
    <font>
      <sz val="12"/>
      <name val="Times New Roman"/>
      <family val="1"/>
    </font>
    <font>
      <b/>
      <sz val="16"/>
      <name val="Times New Roman"/>
      <family val="1"/>
    </font>
    <font>
      <sz val="12"/>
      <name val="Arial"/>
      <family val="0"/>
    </font>
    <font>
      <b/>
      <sz val="14"/>
      <name val="Times New Roman"/>
      <family val="1"/>
    </font>
    <font>
      <sz val="14"/>
      <name val="Times New Roman"/>
      <family val="1"/>
    </font>
    <font>
      <sz val="14"/>
      <name val="Arial"/>
      <family val="0"/>
    </font>
    <font>
      <b/>
      <sz val="12"/>
      <name val="Times New Roman"/>
      <family val="1"/>
    </font>
    <font>
      <sz val="12"/>
      <color indexed="8"/>
      <name val="Times New Roman"/>
      <family val="1"/>
    </font>
    <font>
      <u val="single"/>
      <sz val="12"/>
      <name val="Times New Roman"/>
      <family val="1"/>
    </font>
    <font>
      <u val="single"/>
      <sz val="12"/>
      <name val="Arial"/>
      <family val="0"/>
    </font>
    <font>
      <b/>
      <sz val="12"/>
      <color indexed="60"/>
      <name val="Times New Roman"/>
      <family val="1"/>
    </font>
    <font>
      <sz val="12"/>
      <color indexed="60"/>
      <name val="Times New Roman"/>
      <family val="1"/>
    </font>
    <font>
      <sz val="12"/>
      <color indexed="60"/>
      <name val="Arial"/>
      <family val="0"/>
    </font>
    <font>
      <u val="single"/>
      <sz val="12"/>
      <color indexed="60"/>
      <name val="Times New Roman"/>
      <family val="1"/>
    </font>
    <font>
      <u val="single"/>
      <sz val="12"/>
      <color indexed="60"/>
      <name val="Arial"/>
      <family val="0"/>
    </font>
    <font>
      <b/>
      <sz val="12"/>
      <color indexed="16"/>
      <name val="Times New Roman"/>
      <family val="1"/>
    </font>
    <font>
      <sz val="12"/>
      <color indexed="16"/>
      <name val="Times New Roman"/>
      <family val="1"/>
    </font>
    <font>
      <b/>
      <sz val="12"/>
      <color indexed="38"/>
      <name val="Times New Roman"/>
      <family val="1"/>
    </font>
    <font>
      <sz val="12"/>
      <color indexed="38"/>
      <name val="Times New Roman"/>
      <family val="1"/>
    </font>
    <font>
      <sz val="12"/>
      <color indexed="38"/>
      <name val="Arial"/>
      <family val="0"/>
    </font>
    <font>
      <u val="single"/>
      <sz val="12"/>
      <color indexed="38"/>
      <name val="Times New Roman"/>
      <family val="1"/>
    </font>
    <font>
      <u val="single"/>
      <sz val="12"/>
      <color indexed="38"/>
      <name val="Arial"/>
      <family val="0"/>
    </font>
    <font>
      <sz val="12"/>
      <color indexed="55"/>
      <name val="Times New Roman"/>
      <family val="1"/>
    </font>
    <font>
      <u val="singleAccounting"/>
      <sz val="12"/>
      <name val="Times New Roman"/>
      <family val="1"/>
    </font>
    <font>
      <sz val="13"/>
      <name val="Times New Roman"/>
      <family val="1"/>
    </font>
    <font>
      <sz val="12"/>
      <color indexed="10"/>
      <name val="Times New Roman"/>
      <family val="1"/>
    </font>
    <font>
      <i/>
      <sz val="10"/>
      <color indexed="8"/>
      <name val="Arial"/>
      <family val="2"/>
    </font>
    <font>
      <sz val="24"/>
      <name val="Arial"/>
      <family val="2"/>
    </font>
    <font>
      <i/>
      <sz val="10"/>
      <name val="Arial"/>
      <family val="2"/>
    </font>
    <font>
      <i/>
      <sz val="16"/>
      <name val="Arial"/>
      <family val="2"/>
    </font>
    <font>
      <b/>
      <sz val="8"/>
      <name val="Arial"/>
      <family val="2"/>
    </font>
  </fonts>
  <fills count="4">
    <fill>
      <patternFill/>
    </fill>
    <fill>
      <patternFill patternType="gray125"/>
    </fill>
    <fill>
      <patternFill patternType="solid">
        <fgColor indexed="43"/>
        <bgColor indexed="64"/>
      </patternFill>
    </fill>
    <fill>
      <patternFill patternType="solid">
        <fgColor indexed="42"/>
        <bgColor indexed="64"/>
      </patternFill>
    </fill>
  </fills>
  <borders count="16">
    <border>
      <left/>
      <right/>
      <top/>
      <bottom/>
      <diagonal/>
    </border>
    <border>
      <left style="medium"/>
      <right style="medium"/>
      <top style="medium"/>
      <bottom style="medium"/>
    </border>
    <border>
      <left>
        <color indexed="63"/>
      </left>
      <right style="medium"/>
      <top style="medium"/>
      <bottom style="medium"/>
    </border>
    <border>
      <left>
        <color indexed="63"/>
      </left>
      <right>
        <color indexed="63"/>
      </right>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style="thin"/>
      <top style="medium"/>
      <bottom style="medium"/>
    </border>
    <border>
      <left style="thin"/>
      <right>
        <color indexed="63"/>
      </right>
      <top>
        <color indexed="63"/>
      </top>
      <bottom style="medium"/>
    </border>
    <border>
      <left>
        <color indexed="63"/>
      </left>
      <right>
        <color indexed="63"/>
      </right>
      <top>
        <color indexed="63"/>
      </top>
      <bottom style="medium"/>
    </border>
    <border>
      <left style="thick"/>
      <right style="thick"/>
      <top style="thick"/>
      <bottom style="thick"/>
    </border>
    <border>
      <left>
        <color indexed="63"/>
      </left>
      <right>
        <color indexed="63"/>
      </right>
      <top style="medium"/>
      <bottom style="double"/>
    </border>
    <border>
      <left style="medium"/>
      <right style="thin"/>
      <top style="medium"/>
      <bottom style="medium"/>
    </border>
    <border>
      <left style="medium"/>
      <right style="thin"/>
      <top>
        <color indexed="63"/>
      </top>
      <bottom style="medium"/>
    </border>
    <border>
      <left>
        <color indexed="63"/>
      </left>
      <right style="thin"/>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0" fillId="0" borderId="0">
      <alignment/>
      <protection/>
    </xf>
    <xf numFmtId="0" fontId="9" fillId="0" borderId="0">
      <alignment/>
      <protection/>
    </xf>
    <xf numFmtId="0" fontId="0" fillId="0" borderId="0">
      <alignment/>
      <protection locked="0"/>
    </xf>
    <xf numFmtId="9" fontId="0" fillId="0" borderId="0" applyFont="0" applyFill="0" applyBorder="0" applyAlignment="0" applyProtection="0"/>
  </cellStyleXfs>
  <cellXfs count="369">
    <xf numFmtId="0" fontId="0" fillId="0" borderId="0" xfId="0" applyAlignment="1">
      <alignment/>
    </xf>
    <xf numFmtId="3" fontId="0" fillId="0" borderId="0" xfId="0" applyNumberFormat="1" applyAlignment="1">
      <alignment/>
    </xf>
    <xf numFmtId="38" fontId="0" fillId="0" borderId="0" xfId="0" applyNumberFormat="1" applyAlignment="1">
      <alignment/>
    </xf>
    <xf numFmtId="0" fontId="0" fillId="0" borderId="0" xfId="0" applyAlignment="1">
      <alignment horizontal="center"/>
    </xf>
    <xf numFmtId="164" fontId="0" fillId="2" borderId="0" xfId="0" applyNumberFormat="1" applyFill="1" applyAlignment="1">
      <alignment/>
    </xf>
    <xf numFmtId="0" fontId="0" fillId="2" borderId="0" xfId="0" applyFill="1" applyAlignment="1">
      <alignment/>
    </xf>
    <xf numFmtId="166" fontId="0" fillId="2" borderId="0" xfId="0" applyNumberFormat="1" applyFill="1" applyAlignment="1">
      <alignment/>
    </xf>
    <xf numFmtId="0" fontId="3" fillId="0" borderId="0" xfId="0" applyFont="1" applyFill="1" applyAlignment="1">
      <alignment horizontal="centerContinuous"/>
    </xf>
    <xf numFmtId="0" fontId="0" fillId="0" borderId="0" xfId="0" applyAlignment="1">
      <alignment horizontal="centerContinuous"/>
    </xf>
    <xf numFmtId="0" fontId="4" fillId="0" borderId="0" xfId="0" applyFont="1" applyAlignment="1" applyProtection="1">
      <alignment/>
      <protection/>
    </xf>
    <xf numFmtId="0" fontId="0" fillId="0" borderId="0" xfId="0" applyAlignment="1" applyProtection="1">
      <alignment/>
      <protection/>
    </xf>
    <xf numFmtId="44" fontId="4" fillId="0" borderId="1" xfId="17" applyFont="1" applyBorder="1" applyAlignment="1" applyProtection="1">
      <alignment horizontal="center"/>
      <protection/>
    </xf>
    <xf numFmtId="44" fontId="4" fillId="0" borderId="2" xfId="17" applyFont="1" applyBorder="1" applyAlignment="1" applyProtection="1">
      <alignment horizontal="center"/>
      <protection/>
    </xf>
    <xf numFmtId="0" fontId="4" fillId="0" borderId="1" xfId="0" applyFont="1" applyBorder="1" applyAlignment="1" applyProtection="1">
      <alignment horizontal="centerContinuous"/>
      <protection/>
    </xf>
    <xf numFmtId="0" fontId="4" fillId="0" borderId="3" xfId="0" applyFont="1" applyBorder="1" applyAlignment="1">
      <alignment horizontal="centerContinuous"/>
    </xf>
    <xf numFmtId="0" fontId="0" fillId="0" borderId="3" xfId="0" applyBorder="1" applyAlignment="1">
      <alignment horizontal="centerContinuous"/>
    </xf>
    <xf numFmtId="0" fontId="0" fillId="0" borderId="3" xfId="0" applyBorder="1" applyAlignment="1">
      <alignment/>
    </xf>
    <xf numFmtId="0" fontId="0" fillId="0" borderId="2" xfId="0" applyBorder="1" applyAlignment="1">
      <alignment/>
    </xf>
    <xf numFmtId="3" fontId="4" fillId="0" borderId="4" xfId="0" applyNumberFormat="1" applyFont="1" applyBorder="1" applyAlignment="1" applyProtection="1">
      <alignment horizontal="center"/>
      <protection/>
    </xf>
    <xf numFmtId="3" fontId="4" fillId="0" borderId="5" xfId="0" applyNumberFormat="1" applyFont="1" applyBorder="1" applyAlignment="1" applyProtection="1">
      <alignment horizontal="center"/>
      <protection/>
    </xf>
    <xf numFmtId="0" fontId="4" fillId="0" borderId="4" xfId="0" applyFont="1" applyBorder="1" applyAlignment="1" applyProtection="1">
      <alignment horizontal="center"/>
      <protection/>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9" xfId="0" applyFont="1" applyFill="1" applyBorder="1" applyAlignment="1">
      <alignment horizontal="center"/>
    </xf>
    <xf numFmtId="0" fontId="4" fillId="0" borderId="3" xfId="0" applyFont="1" applyFill="1" applyBorder="1" applyAlignment="1">
      <alignment horizontal="center"/>
    </xf>
    <xf numFmtId="0" fontId="4" fillId="0" borderId="2" xfId="0" applyFont="1" applyFill="1" applyBorder="1" applyAlignment="1">
      <alignment horizontal="center"/>
    </xf>
    <xf numFmtId="0" fontId="4" fillId="0" borderId="0" xfId="0" applyFont="1" applyBorder="1" applyAlignment="1" applyProtection="1">
      <alignment/>
      <protection/>
    </xf>
    <xf numFmtId="38" fontId="0" fillId="0" borderId="0" xfId="0" applyNumberFormat="1" applyFont="1" applyBorder="1" applyAlignment="1" applyProtection="1">
      <alignment/>
      <protection/>
    </xf>
    <xf numFmtId="38" fontId="0" fillId="0" borderId="0" xfId="0" applyNumberFormat="1" applyAlignment="1" applyProtection="1">
      <alignment/>
      <protection/>
    </xf>
    <xf numFmtId="167" fontId="4" fillId="0" borderId="0" xfId="0" applyNumberFormat="1" applyFont="1" applyAlignment="1" applyProtection="1">
      <alignment/>
      <protection locked="0"/>
    </xf>
    <xf numFmtId="38" fontId="0" fillId="0" borderId="0" xfId="0" applyNumberFormat="1" applyFont="1" applyAlignment="1" applyProtection="1">
      <alignment/>
      <protection locked="0"/>
    </xf>
    <xf numFmtId="38" fontId="0" fillId="0" borderId="0" xfId="0" applyNumberFormat="1" applyAlignment="1" applyProtection="1" quotePrefix="1">
      <alignment/>
      <protection/>
    </xf>
    <xf numFmtId="38" fontId="0" fillId="0" borderId="0" xfId="0" applyNumberFormat="1" applyAlignment="1" quotePrefix="1">
      <alignment/>
    </xf>
    <xf numFmtId="38" fontId="0" fillId="0" borderId="0" xfId="0" applyNumberFormat="1" applyFont="1" applyAlignment="1" applyProtection="1">
      <alignment/>
      <protection/>
    </xf>
    <xf numFmtId="38" fontId="0" fillId="0" borderId="10" xfId="0" applyNumberFormat="1" applyBorder="1" applyAlignment="1" applyProtection="1">
      <alignment/>
      <protection/>
    </xf>
    <xf numFmtId="38" fontId="0" fillId="0" borderId="10" xfId="0" applyNumberFormat="1" applyBorder="1" applyAlignment="1">
      <alignment/>
    </xf>
    <xf numFmtId="0" fontId="4" fillId="0" borderId="0" xfId="0" applyFont="1" applyAlignment="1" applyProtection="1">
      <alignment horizontal="center"/>
      <protection/>
    </xf>
    <xf numFmtId="0" fontId="0" fillId="0" borderId="0" xfId="0" applyAlignment="1" applyProtection="1">
      <alignment horizontal="right"/>
      <protection/>
    </xf>
    <xf numFmtId="0" fontId="0" fillId="0" borderId="0" xfId="0" applyBorder="1" applyAlignment="1">
      <alignment horizontal="right"/>
    </xf>
    <xf numFmtId="0" fontId="0" fillId="0" borderId="0" xfId="0" applyFill="1" applyBorder="1" applyAlignment="1">
      <alignment horizontal="right"/>
    </xf>
    <xf numFmtId="38" fontId="0" fillId="0" borderId="0" xfId="0" applyNumberFormat="1" applyFont="1" applyAlignment="1" applyProtection="1">
      <alignment/>
      <protection/>
    </xf>
    <xf numFmtId="0" fontId="4" fillId="0" borderId="0" xfId="0" applyFont="1" applyAlignment="1">
      <alignment/>
    </xf>
    <xf numFmtId="0" fontId="4" fillId="0" borderId="0" xfId="0" applyFont="1" applyAlignment="1">
      <alignment horizontal="center"/>
    </xf>
    <xf numFmtId="0" fontId="4" fillId="0" borderId="0" xfId="0" applyFont="1" applyFill="1" applyBorder="1" applyAlignment="1">
      <alignment horizontal="center"/>
    </xf>
    <xf numFmtId="0" fontId="0" fillId="0" borderId="0" xfId="0" applyBorder="1" applyAlignment="1">
      <alignment/>
    </xf>
    <xf numFmtId="44" fontId="4" fillId="0" borderId="11" xfId="0" applyNumberFormat="1" applyFont="1" applyBorder="1" applyAlignment="1">
      <alignment/>
    </xf>
    <xf numFmtId="0" fontId="4" fillId="0" borderId="11" xfId="0" applyFont="1" applyBorder="1" applyAlignment="1">
      <alignment/>
    </xf>
    <xf numFmtId="3" fontId="4" fillId="0" borderId="11" xfId="0" applyNumberFormat="1" applyFont="1" applyBorder="1" applyAlignment="1">
      <alignment/>
    </xf>
    <xf numFmtId="10" fontId="4" fillId="0" borderId="0" xfId="0" applyNumberFormat="1" applyFont="1" applyAlignment="1">
      <alignment/>
    </xf>
    <xf numFmtId="167" fontId="4" fillId="0" borderId="0" xfId="0" applyNumberFormat="1" applyFont="1" applyAlignment="1">
      <alignment/>
    </xf>
    <xf numFmtId="178" fontId="4" fillId="0" borderId="0" xfId="0" applyNumberFormat="1" applyFont="1" applyAlignment="1">
      <alignment/>
    </xf>
    <xf numFmtId="38" fontId="0" fillId="0" borderId="12" xfId="0" applyNumberFormat="1" applyBorder="1" applyAlignment="1">
      <alignment/>
    </xf>
    <xf numFmtId="3" fontId="0" fillId="0" borderId="0" xfId="0" applyNumberFormat="1" applyFont="1" applyAlignment="1">
      <alignment horizontal="right"/>
    </xf>
    <xf numFmtId="0" fontId="4" fillId="0" borderId="0" xfId="0" applyFont="1" applyAlignment="1" applyProtection="1">
      <alignment/>
      <protection/>
    </xf>
    <xf numFmtId="3" fontId="0" fillId="0" borderId="0" xfId="0" applyNumberFormat="1" applyAlignment="1" applyProtection="1">
      <alignment/>
      <protection/>
    </xf>
    <xf numFmtId="0" fontId="3" fillId="0" borderId="0" xfId="22" applyFont="1" applyFill="1" applyAlignment="1">
      <alignment horizontal="centerContinuous"/>
      <protection/>
    </xf>
    <xf numFmtId="0" fontId="9" fillId="0" borderId="0" xfId="22" applyAlignment="1">
      <alignment horizontal="centerContinuous"/>
      <protection/>
    </xf>
    <xf numFmtId="0" fontId="9" fillId="0" borderId="0" xfId="22">
      <alignment/>
      <protection/>
    </xf>
    <xf numFmtId="0" fontId="4" fillId="0" borderId="0" xfId="22" applyFont="1" applyProtection="1">
      <alignment/>
      <protection/>
    </xf>
    <xf numFmtId="0" fontId="9" fillId="0" borderId="0" xfId="22" applyProtection="1">
      <alignment/>
      <protection/>
    </xf>
    <xf numFmtId="0" fontId="4" fillId="0" borderId="1" xfId="22" applyFont="1" applyBorder="1" applyAlignment="1" applyProtection="1">
      <alignment horizontal="centerContinuous"/>
      <protection/>
    </xf>
    <xf numFmtId="0" fontId="4" fillId="0" borderId="3" xfId="22" applyFont="1" applyBorder="1" applyAlignment="1">
      <alignment horizontal="centerContinuous"/>
      <protection/>
    </xf>
    <xf numFmtId="0" fontId="9" fillId="0" borderId="3" xfId="22" applyBorder="1" applyAlignment="1">
      <alignment horizontal="centerContinuous"/>
      <protection/>
    </xf>
    <xf numFmtId="0" fontId="9" fillId="0" borderId="3" xfId="22" applyBorder="1">
      <alignment/>
      <protection/>
    </xf>
    <xf numFmtId="0" fontId="9" fillId="0" borderId="2" xfId="22" applyBorder="1">
      <alignment/>
      <protection/>
    </xf>
    <xf numFmtId="3" fontId="4" fillId="0" borderId="4" xfId="22" applyNumberFormat="1" applyFont="1" applyBorder="1" applyAlignment="1" applyProtection="1">
      <alignment horizontal="center"/>
      <protection/>
    </xf>
    <xf numFmtId="3" fontId="4" fillId="0" borderId="5" xfId="22" applyNumberFormat="1" applyFont="1" applyBorder="1" applyAlignment="1" applyProtection="1">
      <alignment horizontal="center"/>
      <protection/>
    </xf>
    <xf numFmtId="0" fontId="4" fillId="0" borderId="4" xfId="22" applyFont="1" applyBorder="1" applyAlignment="1" applyProtection="1">
      <alignment horizontal="center"/>
      <protection/>
    </xf>
    <xf numFmtId="0" fontId="4" fillId="0" borderId="6" xfId="22" applyFont="1" applyBorder="1" applyAlignment="1">
      <alignment horizontal="center"/>
      <protection/>
    </xf>
    <xf numFmtId="0" fontId="4" fillId="0" borderId="7" xfId="22" applyFont="1" applyBorder="1" applyAlignment="1">
      <alignment horizontal="center"/>
      <protection/>
    </xf>
    <xf numFmtId="0" fontId="4" fillId="0" borderId="8" xfId="22" applyFont="1" applyBorder="1" applyAlignment="1">
      <alignment horizontal="center"/>
      <protection/>
    </xf>
    <xf numFmtId="0" fontId="4" fillId="0" borderId="6" xfId="22" applyFont="1" applyFill="1" applyBorder="1" applyAlignment="1">
      <alignment horizontal="center"/>
      <protection/>
    </xf>
    <xf numFmtId="0" fontId="4" fillId="0" borderId="7" xfId="22" applyFont="1" applyFill="1" applyBorder="1" applyAlignment="1">
      <alignment horizontal="center"/>
      <protection/>
    </xf>
    <xf numFmtId="0" fontId="4" fillId="0" borderId="9" xfId="22" applyFont="1" applyFill="1" applyBorder="1" applyAlignment="1">
      <alignment horizontal="center"/>
      <protection/>
    </xf>
    <xf numFmtId="0" fontId="4" fillId="0" borderId="3" xfId="22" applyFont="1" applyFill="1" applyBorder="1" applyAlignment="1">
      <alignment horizontal="center"/>
      <protection/>
    </xf>
    <xf numFmtId="0" fontId="4" fillId="0" borderId="2" xfId="22" applyFont="1" applyFill="1" applyBorder="1" applyAlignment="1">
      <alignment horizontal="center"/>
      <protection/>
    </xf>
    <xf numFmtId="0" fontId="4" fillId="0" borderId="0" xfId="22" applyFont="1" applyAlignment="1" applyProtection="1">
      <alignment/>
      <protection/>
    </xf>
    <xf numFmtId="0" fontId="4" fillId="0" borderId="0" xfId="22" applyFont="1" applyBorder="1" applyProtection="1">
      <alignment/>
      <protection/>
    </xf>
    <xf numFmtId="38" fontId="0" fillId="0" borderId="0" xfId="15" applyNumberFormat="1" applyFont="1" applyBorder="1" applyAlignment="1" applyProtection="1">
      <alignment/>
      <protection/>
    </xf>
    <xf numFmtId="38" fontId="9" fillId="0" borderId="0" xfId="22" applyNumberFormat="1" applyProtection="1">
      <alignment/>
      <protection/>
    </xf>
    <xf numFmtId="38" fontId="9" fillId="0" borderId="0" xfId="22" applyNumberFormat="1">
      <alignment/>
      <protection/>
    </xf>
    <xf numFmtId="167" fontId="4" fillId="0" borderId="0" xfId="22" applyNumberFormat="1" applyFont="1" applyProtection="1">
      <alignment/>
      <protection locked="0"/>
    </xf>
    <xf numFmtId="38" fontId="0" fillId="0" borderId="0" xfId="15" applyNumberFormat="1" applyFont="1" applyAlignment="1" applyProtection="1">
      <alignment/>
      <protection locked="0"/>
    </xf>
    <xf numFmtId="38" fontId="0" fillId="0" borderId="0" xfId="15" applyNumberFormat="1" applyFont="1" applyAlignment="1" applyProtection="1">
      <alignment/>
      <protection/>
    </xf>
    <xf numFmtId="189" fontId="9" fillId="0" borderId="0" xfId="15" applyNumberFormat="1" applyAlignment="1">
      <alignment/>
    </xf>
    <xf numFmtId="38" fontId="0" fillId="0" borderId="10" xfId="15" applyNumberFormat="1" applyFont="1" applyBorder="1" applyAlignment="1" applyProtection="1">
      <alignment/>
      <protection/>
    </xf>
    <xf numFmtId="38" fontId="9" fillId="0" borderId="10" xfId="22" applyNumberFormat="1" applyBorder="1" applyProtection="1">
      <alignment/>
      <protection/>
    </xf>
    <xf numFmtId="38" fontId="9" fillId="0" borderId="10" xfId="22" applyNumberFormat="1" applyBorder="1">
      <alignment/>
      <protection/>
    </xf>
    <xf numFmtId="0" fontId="4" fillId="0" borderId="0" xfId="22" applyFont="1" applyAlignment="1" applyProtection="1">
      <alignment horizontal="center"/>
      <protection/>
    </xf>
    <xf numFmtId="0" fontId="9" fillId="0" borderId="0" xfId="22" applyAlignment="1" applyProtection="1">
      <alignment horizontal="right"/>
      <protection/>
    </xf>
    <xf numFmtId="0" fontId="3" fillId="0" borderId="0" xfId="21" applyFont="1" applyFill="1" applyAlignment="1">
      <alignment horizontal="centerContinuous"/>
      <protection/>
    </xf>
    <xf numFmtId="0" fontId="10" fillId="0" borderId="0" xfId="21" applyAlignment="1">
      <alignment horizontal="centerContinuous"/>
      <protection/>
    </xf>
    <xf numFmtId="0" fontId="10" fillId="0" borderId="0" xfId="21">
      <alignment/>
      <protection/>
    </xf>
    <xf numFmtId="0" fontId="4" fillId="0" borderId="0" xfId="21" applyFont="1" applyProtection="1">
      <alignment/>
      <protection/>
    </xf>
    <xf numFmtId="0" fontId="10" fillId="0" borderId="0" xfId="21" applyProtection="1">
      <alignment/>
      <protection/>
    </xf>
    <xf numFmtId="0" fontId="4" fillId="0" borderId="1" xfId="21" applyFont="1" applyBorder="1" applyAlignment="1" applyProtection="1">
      <alignment horizontal="centerContinuous"/>
      <protection/>
    </xf>
    <xf numFmtId="0" fontId="4" fillId="0" borderId="3" xfId="21" applyFont="1" applyBorder="1" applyAlignment="1">
      <alignment horizontal="centerContinuous"/>
      <protection/>
    </xf>
    <xf numFmtId="0" fontId="10" fillId="0" borderId="3" xfId="21" applyBorder="1" applyAlignment="1">
      <alignment horizontal="centerContinuous"/>
      <protection/>
    </xf>
    <xf numFmtId="0" fontId="10" fillId="0" borderId="3" xfId="21" applyBorder="1">
      <alignment/>
      <protection/>
    </xf>
    <xf numFmtId="0" fontId="10" fillId="0" borderId="2" xfId="21" applyBorder="1">
      <alignment/>
      <protection/>
    </xf>
    <xf numFmtId="3" fontId="4" fillId="0" borderId="4" xfId="21" applyNumberFormat="1" applyFont="1" applyBorder="1" applyAlignment="1" applyProtection="1">
      <alignment horizontal="center"/>
      <protection/>
    </xf>
    <xf numFmtId="3" fontId="4" fillId="0" borderId="5" xfId="21" applyNumberFormat="1" applyFont="1" applyBorder="1" applyAlignment="1" applyProtection="1">
      <alignment horizontal="center"/>
      <protection/>
    </xf>
    <xf numFmtId="0" fontId="4" fillId="0" borderId="4" xfId="21" applyFont="1" applyBorder="1" applyAlignment="1" applyProtection="1">
      <alignment horizontal="center"/>
      <protection/>
    </xf>
    <xf numFmtId="0" fontId="4" fillId="0" borderId="6" xfId="21" applyFont="1" applyBorder="1" applyAlignment="1">
      <alignment horizontal="center"/>
      <protection/>
    </xf>
    <xf numFmtId="0" fontId="4" fillId="0" borderId="7" xfId="21" applyFont="1" applyBorder="1" applyAlignment="1">
      <alignment horizontal="center"/>
      <protection/>
    </xf>
    <xf numFmtId="0" fontId="4" fillId="0" borderId="8" xfId="21" applyFont="1" applyBorder="1" applyAlignment="1">
      <alignment horizontal="center"/>
      <protection/>
    </xf>
    <xf numFmtId="0" fontId="4" fillId="0" borderId="6" xfId="21" applyFont="1" applyFill="1" applyBorder="1" applyAlignment="1">
      <alignment horizontal="center"/>
      <protection/>
    </xf>
    <xf numFmtId="0" fontId="4" fillId="0" borderId="7" xfId="21" applyFont="1" applyFill="1" applyBorder="1" applyAlignment="1">
      <alignment horizontal="center"/>
      <protection/>
    </xf>
    <xf numFmtId="0" fontId="4" fillId="0" borderId="9" xfId="21" applyFont="1" applyFill="1" applyBorder="1" applyAlignment="1">
      <alignment horizontal="center"/>
      <protection/>
    </xf>
    <xf numFmtId="0" fontId="4" fillId="0" borderId="3" xfId="21" applyFont="1" applyFill="1" applyBorder="1" applyAlignment="1">
      <alignment horizontal="center"/>
      <protection/>
    </xf>
    <xf numFmtId="0" fontId="4" fillId="0" borderId="2" xfId="21" applyFont="1" applyFill="1" applyBorder="1" applyAlignment="1">
      <alignment horizontal="center"/>
      <protection/>
    </xf>
    <xf numFmtId="0" fontId="4" fillId="0" borderId="0" xfId="21" applyFont="1" applyAlignment="1" applyProtection="1">
      <alignment horizontal="center"/>
      <protection/>
    </xf>
    <xf numFmtId="3" fontId="4" fillId="0" borderId="0" xfId="21" applyNumberFormat="1" applyFont="1" applyBorder="1" applyAlignment="1" applyProtection="1">
      <alignment horizontal="center"/>
      <protection/>
    </xf>
    <xf numFmtId="0" fontId="4" fillId="0" borderId="0" xfId="21" applyFont="1" applyBorder="1" applyProtection="1">
      <alignment/>
      <protection/>
    </xf>
    <xf numFmtId="38" fontId="0" fillId="0" borderId="0" xfId="21" applyNumberFormat="1" applyFont="1" applyBorder="1" applyProtection="1">
      <alignment/>
      <protection/>
    </xf>
    <xf numFmtId="38" fontId="10" fillId="0" borderId="0" xfId="21" applyNumberFormat="1" applyProtection="1">
      <alignment/>
      <protection/>
    </xf>
    <xf numFmtId="167" fontId="4" fillId="0" borderId="0" xfId="21" applyNumberFormat="1" applyFont="1" applyProtection="1">
      <alignment/>
      <protection locked="0"/>
    </xf>
    <xf numFmtId="38" fontId="0" fillId="0" borderId="0" xfId="21" applyNumberFormat="1" applyFont="1" applyProtection="1">
      <alignment/>
      <protection locked="0"/>
    </xf>
    <xf numFmtId="0" fontId="4" fillId="0" borderId="0" xfId="21" applyFont="1" applyAlignment="1" applyProtection="1">
      <alignment horizontal="left"/>
      <protection/>
    </xf>
    <xf numFmtId="38" fontId="10" fillId="0" borderId="0" xfId="21" applyNumberFormat="1">
      <alignment/>
      <protection/>
    </xf>
    <xf numFmtId="38" fontId="0" fillId="0" borderId="0" xfId="21" applyNumberFormat="1" applyFont="1" applyProtection="1">
      <alignment/>
      <protection/>
    </xf>
    <xf numFmtId="38" fontId="10" fillId="0" borderId="10" xfId="21" applyNumberFormat="1" applyBorder="1" applyProtection="1">
      <alignment/>
      <protection/>
    </xf>
    <xf numFmtId="38" fontId="10" fillId="0" borderId="10" xfId="21" applyNumberFormat="1" applyBorder="1">
      <alignment/>
      <protection/>
    </xf>
    <xf numFmtId="38" fontId="0" fillId="0" borderId="0" xfId="21" applyNumberFormat="1" applyFont="1" applyAlignment="1" applyProtection="1">
      <alignment horizontal="center"/>
      <protection/>
    </xf>
    <xf numFmtId="0" fontId="10" fillId="0" borderId="0" xfId="21" applyAlignment="1" applyProtection="1">
      <alignment horizontal="right"/>
      <protection/>
    </xf>
    <xf numFmtId="189" fontId="10" fillId="0" borderId="0" xfId="15" applyNumberFormat="1" applyAlignment="1" applyProtection="1">
      <alignment/>
      <protection/>
    </xf>
    <xf numFmtId="189" fontId="10" fillId="0" borderId="0" xfId="15" applyNumberFormat="1" applyAlignment="1">
      <alignment/>
    </xf>
    <xf numFmtId="189" fontId="0" fillId="0" borderId="0" xfId="15" applyNumberFormat="1" applyFont="1" applyAlignment="1" applyProtection="1">
      <alignment/>
      <protection/>
    </xf>
    <xf numFmtId="189" fontId="0" fillId="0" borderId="0" xfId="15" applyNumberFormat="1" applyAlignment="1">
      <alignment/>
    </xf>
    <xf numFmtId="189" fontId="0" fillId="0" borderId="0" xfId="15" applyNumberFormat="1" applyBorder="1" applyAlignment="1">
      <alignment/>
    </xf>
    <xf numFmtId="37" fontId="0" fillId="0" borderId="0" xfId="0" applyNumberFormat="1" applyAlignment="1">
      <alignment/>
    </xf>
    <xf numFmtId="37" fontId="0" fillId="0" borderId="0" xfId="0" applyNumberFormat="1" applyBorder="1" applyAlignment="1">
      <alignment/>
    </xf>
    <xf numFmtId="38" fontId="0" fillId="0" borderId="10" xfId="0" applyNumberFormat="1" applyFont="1" applyBorder="1" applyAlignment="1" applyProtection="1">
      <alignment/>
      <protection/>
    </xf>
    <xf numFmtId="0" fontId="3" fillId="0" borderId="0" xfId="0" applyFont="1" applyAlignment="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10" xfId="0" applyBorder="1" applyAlignment="1">
      <alignment horizontal="center"/>
    </xf>
    <xf numFmtId="189" fontId="0" fillId="0" borderId="0" xfId="15" applyNumberFormat="1" applyBorder="1" applyAlignment="1">
      <alignment horizontal="center"/>
    </xf>
    <xf numFmtId="0" fontId="4" fillId="3" borderId="10" xfId="0" applyFont="1" applyFill="1" applyBorder="1" applyAlignment="1">
      <alignment/>
    </xf>
    <xf numFmtId="189" fontId="4" fillId="3" borderId="10" xfId="0" applyNumberFormat="1" applyFont="1" applyFill="1" applyBorder="1" applyAlignment="1">
      <alignment horizontal="center"/>
    </xf>
    <xf numFmtId="3" fontId="4" fillId="0" borderId="0" xfId="0" applyNumberFormat="1" applyFont="1" applyBorder="1" applyAlignment="1" applyProtection="1">
      <alignment horizontal="center"/>
      <protection/>
    </xf>
    <xf numFmtId="0" fontId="4" fillId="0" borderId="0" xfId="0" applyFont="1" applyBorder="1" applyAlignment="1" applyProtection="1">
      <alignment horizontal="center"/>
      <protection/>
    </xf>
    <xf numFmtId="0" fontId="4" fillId="0" borderId="0" xfId="0" applyFont="1" applyBorder="1" applyAlignment="1">
      <alignment horizontal="center"/>
    </xf>
    <xf numFmtId="0" fontId="4" fillId="0" borderId="0" xfId="0" applyFont="1" applyBorder="1" applyAlignment="1">
      <alignment/>
    </xf>
    <xf numFmtId="38" fontId="0" fillId="0" borderId="0" xfId="0" applyNumberFormat="1" applyAlignment="1">
      <alignment horizontal="right"/>
    </xf>
    <xf numFmtId="0" fontId="8" fillId="0" borderId="0" xfId="0" applyFont="1" applyBorder="1" applyAlignment="1">
      <alignment/>
    </xf>
    <xf numFmtId="0" fontId="0" fillId="0" borderId="0" xfId="0" applyFont="1" applyAlignment="1">
      <alignment/>
    </xf>
    <xf numFmtId="0" fontId="12" fillId="0" borderId="0" xfId="0" applyFont="1" applyFill="1" applyAlignment="1">
      <alignment horizontal="left"/>
    </xf>
    <xf numFmtId="0" fontId="13" fillId="0" borderId="0" xfId="0" applyFont="1" applyAlignment="1">
      <alignment horizontal="centerContinuous"/>
    </xf>
    <xf numFmtId="0" fontId="14" fillId="0" borderId="0" xfId="0" applyFont="1" applyAlignment="1">
      <alignment/>
    </xf>
    <xf numFmtId="0" fontId="13" fillId="0" borderId="0" xfId="0" applyFont="1" applyAlignment="1">
      <alignment/>
    </xf>
    <xf numFmtId="0" fontId="15" fillId="0" borderId="0" xfId="0" applyFont="1" applyAlignment="1">
      <alignment/>
    </xf>
    <xf numFmtId="49" fontId="13" fillId="0" borderId="0" xfId="0" applyNumberFormat="1" applyFont="1" applyAlignment="1">
      <alignment/>
    </xf>
    <xf numFmtId="0" fontId="13" fillId="0" borderId="0" xfId="0" applyFont="1" applyAlignment="1" applyProtection="1">
      <alignment/>
      <protection/>
    </xf>
    <xf numFmtId="44" fontId="16" fillId="0" borderId="1" xfId="17" applyFont="1" applyBorder="1" applyAlignment="1" applyProtection="1">
      <alignment horizontal="right"/>
      <protection/>
    </xf>
    <xf numFmtId="44" fontId="16" fillId="0" borderId="2" xfId="17" applyFont="1" applyBorder="1" applyAlignment="1" applyProtection="1">
      <alignment horizontal="right"/>
      <protection/>
    </xf>
    <xf numFmtId="0" fontId="16" fillId="0" borderId="13" xfId="0" applyFont="1" applyBorder="1" applyAlignment="1" applyProtection="1">
      <alignment horizontal="right"/>
      <protection/>
    </xf>
    <xf numFmtId="0" fontId="16" fillId="0" borderId="3" xfId="0" applyFont="1" applyBorder="1" applyAlignment="1">
      <alignment horizontal="center"/>
    </xf>
    <xf numFmtId="0" fontId="16" fillId="0" borderId="3" xfId="0" applyFont="1" applyBorder="1" applyAlignment="1">
      <alignment horizontal="right"/>
    </xf>
    <xf numFmtId="0" fontId="17" fillId="0" borderId="3" xfId="0" applyFont="1" applyBorder="1" applyAlignment="1">
      <alignment horizontal="right"/>
    </xf>
    <xf numFmtId="0" fontId="17" fillId="0" borderId="2" xfId="0" applyFont="1" applyBorder="1" applyAlignment="1">
      <alignment horizontal="right"/>
    </xf>
    <xf numFmtId="0" fontId="18" fillId="0" borderId="0" xfId="0" applyFont="1" applyAlignment="1">
      <alignment horizontal="right"/>
    </xf>
    <xf numFmtId="0" fontId="15" fillId="0" borderId="0" xfId="0" applyFont="1" applyAlignment="1">
      <alignment horizontal="right"/>
    </xf>
    <xf numFmtId="3" fontId="16" fillId="0" borderId="4" xfId="0" applyNumberFormat="1" applyFont="1" applyBorder="1" applyAlignment="1" applyProtection="1">
      <alignment horizontal="right"/>
      <protection/>
    </xf>
    <xf numFmtId="3" fontId="16" fillId="0" borderId="5" xfId="0" applyNumberFormat="1" applyFont="1" applyBorder="1" applyAlignment="1" applyProtection="1">
      <alignment horizontal="right"/>
      <protection/>
    </xf>
    <xf numFmtId="0" fontId="16" fillId="0" borderId="14" xfId="0" applyFont="1" applyBorder="1" applyAlignment="1" applyProtection="1">
      <alignment horizontal="right"/>
      <protection/>
    </xf>
    <xf numFmtId="0" fontId="16" fillId="0" borderId="6" xfId="0" applyFont="1" applyBorder="1" applyAlignment="1">
      <alignment horizontal="right"/>
    </xf>
    <xf numFmtId="0" fontId="16" fillId="0" borderId="7" xfId="0" applyFont="1" applyBorder="1" applyAlignment="1">
      <alignment horizontal="right"/>
    </xf>
    <xf numFmtId="0" fontId="16" fillId="0" borderId="8" xfId="0" applyFont="1" applyBorder="1" applyAlignment="1">
      <alignment horizontal="right"/>
    </xf>
    <xf numFmtId="0" fontId="16" fillId="0" borderId="6" xfId="0" applyFont="1" applyFill="1" applyBorder="1" applyAlignment="1">
      <alignment horizontal="right"/>
    </xf>
    <xf numFmtId="0" fontId="16" fillId="0" borderId="7" xfId="0" applyFont="1" applyFill="1" applyBorder="1" applyAlignment="1">
      <alignment horizontal="right"/>
    </xf>
    <xf numFmtId="0" fontId="16" fillId="0" borderId="9" xfId="0" applyFont="1" applyFill="1" applyBorder="1" applyAlignment="1">
      <alignment horizontal="right"/>
    </xf>
    <xf numFmtId="0" fontId="16" fillId="0" borderId="3" xfId="0" applyFont="1" applyFill="1" applyBorder="1" applyAlignment="1">
      <alignment horizontal="right"/>
    </xf>
    <xf numFmtId="0" fontId="16" fillId="0" borderId="2" xfId="0" applyFont="1" applyFill="1" applyBorder="1" applyAlignment="1">
      <alignment horizontal="right"/>
    </xf>
    <xf numFmtId="0" fontId="13" fillId="0" borderId="15" xfId="0" applyFont="1" applyBorder="1" applyAlignment="1" applyProtection="1">
      <alignment/>
      <protection/>
    </xf>
    <xf numFmtId="0" fontId="19" fillId="0" borderId="0" xfId="0" applyFont="1" applyAlignment="1" applyProtection="1">
      <alignment/>
      <protection/>
    </xf>
    <xf numFmtId="0" fontId="19" fillId="0" borderId="0" xfId="0" applyFont="1" applyBorder="1" applyAlignment="1" applyProtection="1">
      <alignment/>
      <protection/>
    </xf>
    <xf numFmtId="38" fontId="13" fillId="0" borderId="0" xfId="0" applyNumberFormat="1" applyFont="1" applyBorder="1" applyAlignment="1" applyProtection="1">
      <alignment/>
      <protection/>
    </xf>
    <xf numFmtId="38" fontId="13" fillId="0" borderId="0" xfId="0" applyNumberFormat="1" applyFont="1" applyAlignment="1" applyProtection="1">
      <alignment/>
      <protection/>
    </xf>
    <xf numFmtId="38" fontId="13" fillId="0" borderId="15" xfId="0" applyNumberFormat="1" applyFont="1" applyBorder="1" applyAlignment="1" applyProtection="1">
      <alignment/>
      <protection/>
    </xf>
    <xf numFmtId="38" fontId="13" fillId="0" borderId="0" xfId="0" applyNumberFormat="1" applyFont="1" applyAlignment="1">
      <alignment/>
    </xf>
    <xf numFmtId="167" fontId="19" fillId="0" borderId="0" xfId="0" applyNumberFormat="1" applyFont="1" applyAlignment="1" applyProtection="1">
      <alignment/>
      <protection locked="0"/>
    </xf>
    <xf numFmtId="38" fontId="13" fillId="0" borderId="0" xfId="0" applyNumberFormat="1" applyFont="1" applyAlignment="1" applyProtection="1">
      <alignment/>
      <protection locked="0"/>
    </xf>
    <xf numFmtId="38" fontId="13" fillId="0" borderId="0" xfId="0" applyNumberFormat="1" applyFont="1" applyBorder="1" applyAlignment="1">
      <alignment/>
    </xf>
    <xf numFmtId="38" fontId="20" fillId="0" borderId="0" xfId="0" applyNumberFormat="1" applyFont="1" applyBorder="1" applyAlignment="1">
      <alignment/>
    </xf>
    <xf numFmtId="0" fontId="15" fillId="0" borderId="0" xfId="0" applyFont="1" applyBorder="1" applyAlignment="1">
      <alignment/>
    </xf>
    <xf numFmtId="38" fontId="20" fillId="0" borderId="0" xfId="0" applyNumberFormat="1" applyFont="1" applyAlignment="1">
      <alignment/>
    </xf>
    <xf numFmtId="38" fontId="13" fillId="0" borderId="15" xfId="0" applyNumberFormat="1" applyFont="1" applyBorder="1" applyAlignment="1">
      <alignment/>
    </xf>
    <xf numFmtId="3" fontId="15" fillId="0" borderId="0" xfId="0" applyNumberFormat="1" applyFont="1" applyAlignment="1">
      <alignment/>
    </xf>
    <xf numFmtId="38" fontId="21" fillId="0" borderId="0" xfId="0" applyNumberFormat="1" applyFont="1" applyAlignment="1" applyProtection="1">
      <alignment/>
      <protection/>
    </xf>
    <xf numFmtId="38" fontId="21" fillId="0" borderId="15" xfId="0" applyNumberFormat="1" applyFont="1" applyBorder="1" applyAlignment="1" applyProtection="1">
      <alignment/>
      <protection/>
    </xf>
    <xf numFmtId="38" fontId="21" fillId="0" borderId="0" xfId="0" applyNumberFormat="1" applyFont="1" applyAlignment="1">
      <alignment/>
    </xf>
    <xf numFmtId="0" fontId="22" fillId="0" borderId="0" xfId="0" applyFont="1" applyAlignment="1">
      <alignment/>
    </xf>
    <xf numFmtId="3" fontId="22" fillId="0" borderId="0" xfId="0" applyNumberFormat="1" applyFont="1" applyAlignment="1">
      <alignment/>
    </xf>
    <xf numFmtId="0" fontId="19" fillId="0" borderId="0" xfId="0" applyFont="1" applyBorder="1" applyAlignment="1" applyProtection="1" quotePrefix="1">
      <alignment/>
      <protection/>
    </xf>
    <xf numFmtId="38" fontId="21" fillId="0" borderId="0" xfId="0" applyNumberFormat="1" applyFont="1" applyBorder="1" applyAlignment="1" applyProtection="1">
      <alignment/>
      <protection/>
    </xf>
    <xf numFmtId="38" fontId="21" fillId="0" borderId="0" xfId="0" applyNumberFormat="1" applyFont="1" applyBorder="1" applyAlignment="1">
      <alignment/>
    </xf>
    <xf numFmtId="0" fontId="22" fillId="0" borderId="0" xfId="0" applyFont="1" applyBorder="1" applyAlignment="1">
      <alignment/>
    </xf>
    <xf numFmtId="167" fontId="19" fillId="0" borderId="0" xfId="0" applyNumberFormat="1" applyFont="1" applyAlignment="1" applyProtection="1" quotePrefix="1">
      <alignment/>
      <protection locked="0"/>
    </xf>
    <xf numFmtId="0" fontId="19" fillId="0" borderId="0" xfId="0" applyFont="1" applyAlignment="1" applyProtection="1">
      <alignment horizontal="center"/>
      <protection/>
    </xf>
    <xf numFmtId="0" fontId="23" fillId="0" borderId="0" xfId="0" applyFont="1" applyBorder="1" applyAlignment="1" applyProtection="1">
      <alignment/>
      <protection/>
    </xf>
    <xf numFmtId="38" fontId="24" fillId="0" borderId="0" xfId="0" applyNumberFormat="1" applyFont="1" applyAlignment="1" applyProtection="1">
      <alignment/>
      <protection/>
    </xf>
    <xf numFmtId="37" fontId="24" fillId="0" borderId="15" xfId="0" applyNumberFormat="1" applyFont="1" applyBorder="1" applyAlignment="1" applyProtection="1">
      <alignment/>
      <protection/>
    </xf>
    <xf numFmtId="37" fontId="24" fillId="0" borderId="0" xfId="0" applyNumberFormat="1" applyFont="1" applyAlignment="1" applyProtection="1">
      <alignment/>
      <protection/>
    </xf>
    <xf numFmtId="0" fontId="25" fillId="0" borderId="0" xfId="0" applyFont="1" applyAlignment="1">
      <alignment/>
    </xf>
    <xf numFmtId="38" fontId="26" fillId="0" borderId="0" xfId="0" applyNumberFormat="1" applyFont="1" applyAlignment="1" applyProtection="1">
      <alignment/>
      <protection/>
    </xf>
    <xf numFmtId="37" fontId="26" fillId="0" borderId="15" xfId="0" applyNumberFormat="1" applyFont="1" applyBorder="1" applyAlignment="1" applyProtection="1">
      <alignment/>
      <protection/>
    </xf>
    <xf numFmtId="37" fontId="26" fillId="0" borderId="0" xfId="0" applyNumberFormat="1" applyFont="1" applyAlignment="1" applyProtection="1">
      <alignment/>
      <protection/>
    </xf>
    <xf numFmtId="0" fontId="27" fillId="0" borderId="0" xfId="0" applyFont="1" applyAlignment="1">
      <alignment/>
    </xf>
    <xf numFmtId="195" fontId="28" fillId="0" borderId="0" xfId="0" applyNumberFormat="1" applyFont="1" applyBorder="1" applyAlignment="1" applyProtection="1">
      <alignment/>
      <protection/>
    </xf>
    <xf numFmtId="195" fontId="29" fillId="0" borderId="0" xfId="0" applyNumberFormat="1" applyFont="1" applyAlignment="1" applyProtection="1">
      <alignment/>
      <protection/>
    </xf>
    <xf numFmtId="195" fontId="29" fillId="0" borderId="15" xfId="0" applyNumberFormat="1" applyFont="1" applyBorder="1" applyAlignment="1" applyProtection="1">
      <alignment/>
      <protection/>
    </xf>
    <xf numFmtId="167" fontId="30" fillId="0" borderId="0" xfId="0" applyNumberFormat="1" applyFont="1" applyAlignment="1" applyProtection="1">
      <alignment/>
      <protection locked="0"/>
    </xf>
    <xf numFmtId="37" fontId="31" fillId="0" borderId="0" xfId="0" applyNumberFormat="1" applyFont="1" applyAlignment="1" applyProtection="1">
      <alignment/>
      <protection/>
    </xf>
    <xf numFmtId="38" fontId="31" fillId="0" borderId="0" xfId="0" applyNumberFormat="1" applyFont="1" applyAlignment="1" applyProtection="1">
      <alignment/>
      <protection/>
    </xf>
    <xf numFmtId="37" fontId="31" fillId="0" borderId="15" xfId="0" applyNumberFormat="1" applyFont="1" applyBorder="1" applyAlignment="1" applyProtection="1">
      <alignment/>
      <protection/>
    </xf>
    <xf numFmtId="0" fontId="32" fillId="0" borderId="0" xfId="0" applyFont="1" applyAlignment="1">
      <alignment/>
    </xf>
    <xf numFmtId="3" fontId="32" fillId="0" borderId="0" xfId="0" applyNumberFormat="1" applyFont="1" applyAlignment="1">
      <alignment/>
    </xf>
    <xf numFmtId="38" fontId="33" fillId="0" borderId="0" xfId="0" applyNumberFormat="1" applyFont="1" applyBorder="1" applyAlignment="1" applyProtection="1">
      <alignment/>
      <protection/>
    </xf>
    <xf numFmtId="37" fontId="33" fillId="0" borderId="15" xfId="0" applyNumberFormat="1" applyFont="1" applyBorder="1" applyAlignment="1" applyProtection="1">
      <alignment/>
      <protection/>
    </xf>
    <xf numFmtId="37" fontId="33" fillId="0" borderId="0" xfId="0" applyNumberFormat="1" applyFont="1" applyBorder="1" applyAlignment="1" applyProtection="1">
      <alignment/>
      <protection/>
    </xf>
    <xf numFmtId="0" fontId="34" fillId="0" borderId="0" xfId="0" applyFont="1" applyBorder="1" applyAlignment="1">
      <alignment/>
    </xf>
    <xf numFmtId="195" fontId="31" fillId="0" borderId="0" xfId="0" applyNumberFormat="1" applyFont="1" applyAlignment="1" applyProtection="1">
      <alignment/>
      <protection/>
    </xf>
    <xf numFmtId="195" fontId="31" fillId="0" borderId="15" xfId="0" applyNumberFormat="1" applyFont="1" applyBorder="1" applyAlignment="1" applyProtection="1">
      <alignment/>
      <protection/>
    </xf>
    <xf numFmtId="195" fontId="32" fillId="0" borderId="0" xfId="0" applyNumberFormat="1" applyFont="1" applyAlignment="1">
      <alignment/>
    </xf>
    <xf numFmtId="195" fontId="31" fillId="0" borderId="0" xfId="0" applyNumberFormat="1" applyFont="1" applyBorder="1" applyAlignment="1" applyProtection="1">
      <alignment/>
      <protection/>
    </xf>
    <xf numFmtId="0" fontId="23" fillId="0" borderId="0" xfId="0" applyFont="1" applyAlignment="1" applyProtection="1">
      <alignment/>
      <protection/>
    </xf>
    <xf numFmtId="179" fontId="24" fillId="0" borderId="0" xfId="24" applyNumberFormat="1" applyFont="1" applyAlignment="1" applyProtection="1">
      <alignment/>
      <protection/>
    </xf>
    <xf numFmtId="179" fontId="24" fillId="0" borderId="15" xfId="24" applyNumberFormat="1" applyFont="1" applyBorder="1" applyAlignment="1" applyProtection="1">
      <alignment/>
      <protection/>
    </xf>
    <xf numFmtId="0" fontId="30" fillId="0" borderId="0" xfId="0" applyFont="1" applyAlignment="1" applyProtection="1">
      <alignment/>
      <protection/>
    </xf>
    <xf numFmtId="179" fontId="31" fillId="0" borderId="0" xfId="24" applyNumberFormat="1" applyFont="1" applyAlignment="1" applyProtection="1">
      <alignment/>
      <protection/>
    </xf>
    <xf numFmtId="179" fontId="31" fillId="0" borderId="15" xfId="24" applyNumberFormat="1" applyFont="1" applyBorder="1" applyAlignment="1" applyProtection="1">
      <alignment/>
      <protection/>
    </xf>
    <xf numFmtId="38" fontId="13" fillId="0" borderId="15" xfId="0" applyNumberFormat="1" applyFont="1" applyBorder="1" applyAlignment="1" applyProtection="1">
      <alignment horizontal="right"/>
      <protection/>
    </xf>
    <xf numFmtId="38" fontId="13" fillId="0" borderId="0" xfId="0" applyNumberFormat="1" applyFont="1" applyAlignment="1">
      <alignment horizontal="right"/>
    </xf>
    <xf numFmtId="0" fontId="23" fillId="0" borderId="0" xfId="0" applyFont="1" applyAlignment="1" applyProtection="1">
      <alignment horizontal="left"/>
      <protection/>
    </xf>
    <xf numFmtId="0" fontId="25" fillId="0" borderId="0" xfId="0" applyFont="1" applyAlignment="1">
      <alignment horizontal="right"/>
    </xf>
    <xf numFmtId="179" fontId="24" fillId="0" borderId="0" xfId="24" applyNumberFormat="1" applyFont="1" applyAlignment="1" applyProtection="1">
      <alignment horizontal="right"/>
      <protection/>
    </xf>
    <xf numFmtId="179" fontId="24" fillId="0" borderId="15" xfId="24" applyNumberFormat="1" applyFont="1" applyBorder="1" applyAlignment="1" applyProtection="1">
      <alignment horizontal="right"/>
      <protection/>
    </xf>
    <xf numFmtId="0" fontId="30" fillId="0" borderId="0" xfId="0" applyFont="1" applyAlignment="1" applyProtection="1">
      <alignment horizontal="left"/>
      <protection/>
    </xf>
    <xf numFmtId="0" fontId="32" fillId="0" borderId="0" xfId="0" applyFont="1" applyAlignment="1">
      <alignment horizontal="right"/>
    </xf>
    <xf numFmtId="179" fontId="31" fillId="0" borderId="0" xfId="24" applyNumberFormat="1" applyFont="1" applyAlignment="1" applyProtection="1">
      <alignment horizontal="right"/>
      <protection/>
    </xf>
    <xf numFmtId="179" fontId="31" fillId="0" borderId="15" xfId="24" applyNumberFormat="1" applyFont="1" applyBorder="1" applyAlignment="1" applyProtection="1">
      <alignment horizontal="right"/>
      <protection/>
    </xf>
    <xf numFmtId="3" fontId="16" fillId="0" borderId="0" xfId="0" applyNumberFormat="1" applyFont="1" applyBorder="1" applyAlignment="1" applyProtection="1">
      <alignment horizontal="right"/>
      <protection/>
    </xf>
    <xf numFmtId="0" fontId="16" fillId="0" borderId="15" xfId="0" applyFont="1" applyBorder="1" applyAlignment="1" applyProtection="1">
      <alignment horizontal="right"/>
      <protection/>
    </xf>
    <xf numFmtId="0" fontId="16" fillId="0" borderId="0" xfId="0" applyFont="1" applyBorder="1" applyAlignment="1">
      <alignment horizontal="right"/>
    </xf>
    <xf numFmtId="0" fontId="16" fillId="0" borderId="0" xfId="0" applyFont="1" applyFill="1" applyBorder="1" applyAlignment="1">
      <alignment horizontal="right"/>
    </xf>
    <xf numFmtId="0" fontId="18" fillId="0" borderId="0" xfId="0" applyFont="1" applyAlignment="1">
      <alignment/>
    </xf>
    <xf numFmtId="0" fontId="19" fillId="0" borderId="0" xfId="0" applyFont="1" applyAlignment="1" applyProtection="1">
      <alignment horizontal="left"/>
      <protection/>
    </xf>
    <xf numFmtId="3" fontId="13" fillId="0" borderId="0" xfId="0" applyNumberFormat="1" applyFont="1" applyAlignment="1" applyProtection="1">
      <alignment/>
      <protection/>
    </xf>
    <xf numFmtId="3" fontId="13" fillId="0" borderId="15" xfId="0" applyNumberFormat="1" applyFont="1" applyBorder="1" applyAlignment="1" applyProtection="1">
      <alignment/>
      <protection/>
    </xf>
    <xf numFmtId="3" fontId="35" fillId="0" borderId="0" xfId="0" applyNumberFormat="1" applyFont="1" applyAlignment="1" applyProtection="1">
      <alignment/>
      <protection/>
    </xf>
    <xf numFmtId="194" fontId="13" fillId="0" borderId="0" xfId="17" applyNumberFormat="1" applyFont="1" applyAlignment="1">
      <alignment/>
    </xf>
    <xf numFmtId="194" fontId="13" fillId="0" borderId="0" xfId="0" applyNumberFormat="1" applyFont="1" applyAlignment="1">
      <alignment/>
    </xf>
    <xf numFmtId="189" fontId="13" fillId="0" borderId="0" xfId="15" applyNumberFormat="1" applyFont="1" applyAlignment="1" applyProtection="1">
      <alignment horizontal="center"/>
      <protection/>
    </xf>
    <xf numFmtId="3" fontId="13" fillId="0" borderId="0" xfId="0" applyNumberFormat="1" applyFont="1" applyAlignment="1">
      <alignment/>
    </xf>
    <xf numFmtId="189" fontId="36" fillId="0" borderId="0" xfId="15" applyNumberFormat="1" applyFont="1" applyAlignment="1" applyProtection="1">
      <alignment horizontal="center"/>
      <protection/>
    </xf>
    <xf numFmtId="0" fontId="13" fillId="0" borderId="0" xfId="0" applyFont="1" applyAlignment="1" applyProtection="1">
      <alignment horizontal="right"/>
      <protection/>
    </xf>
    <xf numFmtId="0" fontId="37" fillId="0" borderId="0" xfId="0" applyFont="1" applyAlignment="1" applyProtection="1">
      <alignment/>
      <protection/>
    </xf>
    <xf numFmtId="0" fontId="16" fillId="0" borderId="0" xfId="0" applyFont="1" applyAlignment="1" applyProtection="1">
      <alignment/>
      <protection/>
    </xf>
    <xf numFmtId="6" fontId="13" fillId="0" borderId="0" xfId="0" applyNumberFormat="1" applyFont="1" applyAlignment="1" applyProtection="1">
      <alignment/>
      <protection/>
    </xf>
    <xf numFmtId="0" fontId="13" fillId="0" borderId="0" xfId="0" applyFont="1" applyAlignment="1" applyProtection="1">
      <alignment horizontal="center"/>
      <protection/>
    </xf>
    <xf numFmtId="10" fontId="13" fillId="0" borderId="0" xfId="24" applyNumberFormat="1" applyFont="1" applyAlignment="1" applyProtection="1">
      <alignment/>
      <protection/>
    </xf>
    <xf numFmtId="0" fontId="4"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Alignment="1" applyProtection="1">
      <alignment horizontal="center"/>
      <protection/>
    </xf>
    <xf numFmtId="38" fontId="0" fillId="0" borderId="0" xfId="0" applyNumberFormat="1" applyFill="1" applyBorder="1" applyAlignment="1">
      <alignment/>
    </xf>
    <xf numFmtId="44" fontId="4" fillId="0" borderId="1" xfId="17" applyFont="1" applyBorder="1" applyAlignment="1" applyProtection="1">
      <alignment horizontal="center"/>
      <protection/>
    </xf>
    <xf numFmtId="44" fontId="4" fillId="0" borderId="2" xfId="17" applyFont="1" applyBorder="1" applyAlignment="1" applyProtection="1">
      <alignment horizontal="center"/>
      <protection/>
    </xf>
    <xf numFmtId="38" fontId="0" fillId="0" borderId="0" xfId="0" applyNumberFormat="1" applyFont="1" applyAlignment="1" applyProtection="1">
      <alignment/>
      <protection/>
    </xf>
    <xf numFmtId="0" fontId="3" fillId="0" borderId="0" xfId="23" applyFont="1" applyFill="1" applyAlignment="1">
      <alignment horizontal="centerContinuous"/>
      <protection locked="0"/>
    </xf>
    <xf numFmtId="0" fontId="0" fillId="0" borderId="0" xfId="23" applyAlignment="1">
      <alignment horizontal="centerContinuous"/>
      <protection locked="0"/>
    </xf>
    <xf numFmtId="0" fontId="0" fillId="0" borderId="0" xfId="23">
      <alignment/>
      <protection locked="0"/>
    </xf>
    <xf numFmtId="38" fontId="0" fillId="0" borderId="0" xfId="23" applyNumberFormat="1" applyFont="1" applyAlignment="1">
      <alignment/>
      <protection locked="0"/>
    </xf>
    <xf numFmtId="0" fontId="4" fillId="0" borderId="0" xfId="23" applyFont="1" applyProtection="1">
      <alignment/>
      <protection/>
    </xf>
    <xf numFmtId="0" fontId="0" fillId="0" borderId="0" xfId="23" applyProtection="1">
      <alignment/>
      <protection/>
    </xf>
    <xf numFmtId="0" fontId="4" fillId="0" borderId="1" xfId="23" applyFont="1" applyBorder="1" applyAlignment="1" applyProtection="1">
      <alignment horizontal="centerContinuous"/>
      <protection/>
    </xf>
    <xf numFmtId="0" fontId="4" fillId="0" borderId="3" xfId="23" applyFont="1" applyBorder="1" applyAlignment="1">
      <alignment horizontal="centerContinuous"/>
      <protection locked="0"/>
    </xf>
    <xf numFmtId="0" fontId="0" fillId="0" borderId="3" xfId="23" applyBorder="1" applyAlignment="1">
      <alignment horizontal="centerContinuous"/>
      <protection locked="0"/>
    </xf>
    <xf numFmtId="0" fontId="0" fillId="0" borderId="3" xfId="23" applyBorder="1">
      <alignment/>
      <protection locked="0"/>
    </xf>
    <xf numFmtId="0" fontId="0" fillId="0" borderId="2" xfId="23" applyBorder="1">
      <alignment/>
      <protection locked="0"/>
    </xf>
    <xf numFmtId="3" fontId="4" fillId="0" borderId="4" xfId="23" applyNumberFormat="1" applyFont="1" applyBorder="1" applyAlignment="1" applyProtection="1">
      <alignment horizontal="center"/>
      <protection/>
    </xf>
    <xf numFmtId="3" fontId="4" fillId="0" borderId="5" xfId="23" applyNumberFormat="1" applyFont="1" applyBorder="1" applyAlignment="1" applyProtection="1">
      <alignment horizontal="center"/>
      <protection/>
    </xf>
    <xf numFmtId="0" fontId="4" fillId="0" borderId="4" xfId="23" applyFont="1" applyBorder="1" applyAlignment="1" applyProtection="1">
      <alignment horizontal="center"/>
      <protection/>
    </xf>
    <xf numFmtId="0" fontId="4" fillId="0" borderId="6" xfId="23" applyFont="1" applyBorder="1" applyAlignment="1">
      <alignment horizontal="center"/>
      <protection locked="0"/>
    </xf>
    <xf numFmtId="0" fontId="4" fillId="0" borderId="7" xfId="23" applyFont="1" applyBorder="1" applyAlignment="1">
      <alignment horizontal="center"/>
      <protection locked="0"/>
    </xf>
    <xf numFmtId="0" fontId="4" fillId="0" borderId="8" xfId="23" applyFont="1" applyBorder="1" applyAlignment="1">
      <alignment horizontal="center"/>
      <protection locked="0"/>
    </xf>
    <xf numFmtId="0" fontId="4" fillId="0" borderId="6" xfId="23" applyFont="1" applyFill="1" applyBorder="1" applyAlignment="1">
      <alignment horizontal="center"/>
      <protection locked="0"/>
    </xf>
    <xf numFmtId="0" fontId="4" fillId="0" borderId="7" xfId="23" applyFont="1" applyFill="1" applyBorder="1" applyAlignment="1">
      <alignment horizontal="center"/>
      <protection locked="0"/>
    </xf>
    <xf numFmtId="0" fontId="4" fillId="0" borderId="9" xfId="23" applyFont="1" applyFill="1" applyBorder="1" applyAlignment="1">
      <alignment horizontal="center"/>
      <protection locked="0"/>
    </xf>
    <xf numFmtId="0" fontId="4" fillId="0" borderId="3" xfId="23" applyFont="1" applyFill="1" applyBorder="1" applyAlignment="1">
      <alignment horizontal="center"/>
      <protection locked="0"/>
    </xf>
    <xf numFmtId="0" fontId="4" fillId="0" borderId="2" xfId="23" applyFont="1" applyFill="1" applyBorder="1" applyAlignment="1">
      <alignment horizontal="center"/>
      <protection locked="0"/>
    </xf>
    <xf numFmtId="0" fontId="4" fillId="0" borderId="0" xfId="23" applyFont="1" applyBorder="1" applyProtection="1">
      <alignment/>
      <protection/>
    </xf>
    <xf numFmtId="38" fontId="0" fillId="0" borderId="0" xfId="23" applyNumberFormat="1" applyFont="1" applyBorder="1" applyProtection="1">
      <alignment/>
      <protection/>
    </xf>
    <xf numFmtId="38" fontId="0" fillId="0" borderId="0" xfId="23" applyNumberFormat="1" applyProtection="1">
      <alignment/>
      <protection/>
    </xf>
    <xf numFmtId="38" fontId="0" fillId="0" borderId="0" xfId="23" applyNumberFormat="1">
      <alignment/>
      <protection locked="0"/>
    </xf>
    <xf numFmtId="167" fontId="4" fillId="0" borderId="0" xfId="23" applyNumberFormat="1" applyFont="1" applyProtection="1">
      <alignment/>
      <protection locked="0"/>
    </xf>
    <xf numFmtId="38" fontId="0" fillId="0" borderId="0" xfId="23" applyNumberFormat="1" applyFont="1" applyProtection="1">
      <alignment/>
      <protection locked="0"/>
    </xf>
    <xf numFmtId="38" fontId="0" fillId="0" borderId="0" xfId="23" applyNumberFormat="1" applyFont="1" applyProtection="1">
      <alignment/>
      <protection/>
    </xf>
    <xf numFmtId="0" fontId="4" fillId="0" borderId="0" xfId="23" applyFont="1" applyAlignment="1" applyProtection="1">
      <alignment horizontal="left"/>
      <protection/>
    </xf>
    <xf numFmtId="38" fontId="0" fillId="0" borderId="10" xfId="23" applyNumberFormat="1" applyBorder="1" applyProtection="1">
      <alignment/>
      <protection/>
    </xf>
    <xf numFmtId="38" fontId="0" fillId="0" borderId="10" xfId="23" applyNumberFormat="1" applyBorder="1">
      <alignment/>
      <protection locked="0"/>
    </xf>
    <xf numFmtId="0" fontId="4" fillId="0" borderId="0" xfId="23" applyFont="1" applyAlignment="1" applyProtection="1">
      <alignment horizontal="center"/>
      <protection/>
    </xf>
    <xf numFmtId="38" fontId="39" fillId="0" borderId="0" xfId="0" applyNumberFormat="1" applyFont="1" applyAlignment="1" applyProtection="1">
      <alignment/>
      <protection/>
    </xf>
    <xf numFmtId="38" fontId="39" fillId="0" borderId="10" xfId="0" applyNumberFormat="1" applyFont="1" applyBorder="1" applyAlignment="1" applyProtection="1">
      <alignment/>
      <protection/>
    </xf>
    <xf numFmtId="38" fontId="39" fillId="0" borderId="0" xfId="0" applyNumberFormat="1" applyFont="1" applyAlignment="1">
      <alignment/>
    </xf>
    <xf numFmtId="0" fontId="39" fillId="0" borderId="0" xfId="0" applyFont="1" applyFill="1" applyBorder="1" applyAlignment="1">
      <alignment horizontal="right"/>
    </xf>
    <xf numFmtId="38" fontId="39" fillId="0" borderId="0" xfId="0" applyNumberFormat="1" applyFont="1" applyAlignment="1" applyProtection="1">
      <alignment/>
      <protection/>
    </xf>
    <xf numFmtId="0" fontId="40" fillId="0" borderId="0" xfId="0" applyFont="1" applyAlignment="1">
      <alignment/>
    </xf>
    <xf numFmtId="0" fontId="41" fillId="0" borderId="0" xfId="0" applyFont="1" applyAlignment="1">
      <alignment/>
    </xf>
    <xf numFmtId="0" fontId="42" fillId="0" borderId="0" xfId="0" applyFont="1" applyAlignment="1">
      <alignment/>
    </xf>
    <xf numFmtId="0" fontId="0" fillId="0" borderId="0" xfId="0" applyFont="1" applyAlignment="1">
      <alignment horizontal="center" wrapText="1"/>
    </xf>
    <xf numFmtId="0" fontId="41" fillId="0" borderId="0" xfId="0" applyFont="1" applyAlignment="1">
      <alignment horizontal="right" wrapText="1"/>
    </xf>
    <xf numFmtId="0" fontId="0" fillId="0" borderId="0" xfId="0" applyFont="1" applyAlignment="1">
      <alignment horizontal="right"/>
    </xf>
    <xf numFmtId="0" fontId="0" fillId="0" borderId="0" xfId="0" applyAlignment="1">
      <alignment horizontal="right"/>
    </xf>
    <xf numFmtId="0" fontId="41" fillId="0" borderId="0" xfId="0" applyFont="1" applyAlignment="1">
      <alignment horizontal="right"/>
    </xf>
    <xf numFmtId="38" fontId="0" fillId="0" borderId="0" xfId="0" applyNumberFormat="1" applyBorder="1" applyAlignment="1" applyProtection="1">
      <alignment/>
      <protection/>
    </xf>
    <xf numFmtId="43" fontId="0" fillId="0" borderId="0" xfId="15" applyAlignment="1">
      <alignment/>
    </xf>
    <xf numFmtId="43" fontId="0" fillId="0" borderId="0" xfId="15" applyBorder="1" applyAlignment="1">
      <alignment/>
    </xf>
    <xf numFmtId="43" fontId="0" fillId="0" borderId="0" xfId="15" applyFont="1" applyAlignment="1">
      <alignment/>
    </xf>
    <xf numFmtId="9" fontId="0" fillId="0" borderId="0" xfId="24" applyAlignment="1">
      <alignment/>
    </xf>
    <xf numFmtId="179" fontId="0" fillId="0" borderId="0" xfId="24" applyNumberFormat="1" applyAlignment="1">
      <alignment/>
    </xf>
    <xf numFmtId="0" fontId="0" fillId="0" borderId="0" xfId="0" applyAlignment="1" applyProtection="1">
      <alignment horizontal="left"/>
      <protection/>
    </xf>
    <xf numFmtId="0" fontId="4" fillId="0" borderId="0" xfId="0" applyFont="1" applyBorder="1" applyAlignment="1" applyProtection="1">
      <alignment horizontal="left"/>
      <protection/>
    </xf>
    <xf numFmtId="167" fontId="4" fillId="0" borderId="0" xfId="0" applyNumberFormat="1" applyFont="1" applyAlignment="1" applyProtection="1">
      <alignment horizontal="left"/>
      <protection locked="0"/>
    </xf>
    <xf numFmtId="0" fontId="4" fillId="0" borderId="0" xfId="0" applyFont="1" applyAlignment="1" applyProtection="1">
      <alignment horizontal="left"/>
      <protection/>
    </xf>
    <xf numFmtId="38" fontId="0" fillId="0" borderId="0" xfId="23" applyNumberFormat="1" applyBorder="1" applyProtection="1">
      <alignment/>
      <protection/>
    </xf>
    <xf numFmtId="0" fontId="3" fillId="0" borderId="0" xfId="0" applyFont="1" applyFill="1" applyAlignment="1">
      <alignment horizontal="centerContinuous"/>
    </xf>
    <xf numFmtId="0" fontId="4" fillId="0" borderId="0" xfId="0" applyFont="1" applyAlignment="1">
      <alignment horizontal="center"/>
    </xf>
    <xf numFmtId="0" fontId="4" fillId="0" borderId="0" xfId="0" applyFont="1" applyAlignment="1" applyProtection="1">
      <alignment/>
      <protection/>
    </xf>
    <xf numFmtId="0" fontId="4" fillId="0" borderId="1" xfId="0" applyFont="1" applyBorder="1" applyAlignment="1" applyProtection="1">
      <alignment horizontal="centerContinuous"/>
      <protection/>
    </xf>
    <xf numFmtId="0" fontId="4" fillId="0" borderId="3" xfId="0" applyFont="1" applyBorder="1" applyAlignment="1">
      <alignment horizontal="centerContinuous"/>
    </xf>
    <xf numFmtId="3" fontId="4" fillId="0" borderId="4" xfId="0" applyNumberFormat="1" applyFont="1" applyBorder="1" applyAlignment="1" applyProtection="1">
      <alignment horizontal="center"/>
      <protection/>
    </xf>
    <xf numFmtId="3" fontId="4" fillId="0" borderId="5" xfId="0" applyNumberFormat="1" applyFont="1" applyBorder="1" applyAlignment="1" applyProtection="1">
      <alignment horizontal="center"/>
      <protection/>
    </xf>
    <xf numFmtId="0" fontId="4" fillId="0" borderId="4" xfId="0" applyFont="1" applyBorder="1" applyAlignment="1" applyProtection="1">
      <alignment horizontal="center"/>
      <protection/>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9" xfId="0" applyFont="1" applyFill="1" applyBorder="1" applyAlignment="1">
      <alignment horizontal="center"/>
    </xf>
    <xf numFmtId="0" fontId="4" fillId="0" borderId="3" xfId="0" applyFont="1" applyFill="1" applyBorder="1" applyAlignment="1">
      <alignment horizontal="center"/>
    </xf>
    <xf numFmtId="0" fontId="4" fillId="0" borderId="2" xfId="0" applyFont="1" applyFill="1" applyBorder="1" applyAlignment="1">
      <alignment horizontal="center"/>
    </xf>
    <xf numFmtId="0" fontId="4" fillId="0" borderId="0" xfId="0" applyFont="1" applyAlignment="1" applyProtection="1">
      <alignment/>
      <protection/>
    </xf>
    <xf numFmtId="3" fontId="4" fillId="0" borderId="0" xfId="0" applyNumberFormat="1" applyFont="1" applyBorder="1" applyAlignment="1" applyProtection="1">
      <alignment horizontal="center"/>
      <protection/>
    </xf>
    <xf numFmtId="0" fontId="4" fillId="0" borderId="0" xfId="0" applyFont="1" applyBorder="1" applyAlignment="1" applyProtection="1">
      <alignment horizontal="center"/>
      <protection/>
    </xf>
    <xf numFmtId="0" fontId="4" fillId="0" borderId="0" xfId="0" applyFont="1" applyBorder="1" applyAlignment="1">
      <alignment horizontal="center"/>
    </xf>
    <xf numFmtId="0" fontId="4" fillId="0" borderId="0" xfId="0" applyFont="1" applyFill="1" applyBorder="1" applyAlignment="1">
      <alignment horizontal="center"/>
    </xf>
    <xf numFmtId="0" fontId="4" fillId="0" borderId="0" xfId="0" applyFont="1" applyBorder="1" applyAlignment="1" applyProtection="1">
      <alignment/>
      <protection/>
    </xf>
    <xf numFmtId="38" fontId="0" fillId="0" borderId="0" xfId="0" applyNumberFormat="1" applyFont="1" applyBorder="1" applyAlignment="1" applyProtection="1">
      <alignment/>
      <protection/>
    </xf>
    <xf numFmtId="0" fontId="4" fillId="0" borderId="0" xfId="0" applyFont="1" applyAlignment="1" applyProtection="1">
      <alignment horizontal="right"/>
      <protection/>
    </xf>
    <xf numFmtId="167" fontId="4" fillId="0" borderId="0" xfId="0" applyNumberFormat="1" applyFont="1" applyAlignment="1" applyProtection="1">
      <alignment/>
      <protection locked="0"/>
    </xf>
    <xf numFmtId="38" fontId="0" fillId="0" borderId="0" xfId="0" applyNumberFormat="1" applyFont="1" applyAlignment="1" applyProtection="1">
      <alignment/>
      <protection locked="0"/>
    </xf>
    <xf numFmtId="0" fontId="4" fillId="0" borderId="0" xfId="0" applyFont="1" applyAlignment="1" applyProtection="1">
      <alignment horizontal="left"/>
      <protection/>
    </xf>
    <xf numFmtId="38" fontId="4" fillId="0" borderId="0" xfId="0" applyNumberFormat="1" applyFont="1" applyAlignment="1" applyProtection="1">
      <alignment horizontal="left"/>
      <protection/>
    </xf>
    <xf numFmtId="38" fontId="4" fillId="0" borderId="0" xfId="0" applyNumberFormat="1" applyFont="1" applyBorder="1" applyAlignment="1" applyProtection="1">
      <alignment/>
      <protection/>
    </xf>
    <xf numFmtId="38" fontId="4" fillId="0" borderId="0" xfId="0" applyNumberFormat="1" applyFont="1" applyAlignment="1" applyProtection="1">
      <alignment/>
      <protection locked="0"/>
    </xf>
    <xf numFmtId="0" fontId="4" fillId="0" borderId="0" xfId="0" applyFont="1" applyAlignment="1" applyProtection="1">
      <alignment horizontal="center"/>
      <protection/>
    </xf>
    <xf numFmtId="38" fontId="0" fillId="0" borderId="0" xfId="0" applyNumberFormat="1" applyFont="1" applyAlignment="1" applyProtection="1">
      <alignment/>
      <protection/>
    </xf>
    <xf numFmtId="0" fontId="0" fillId="0" borderId="0" xfId="0" applyFont="1" applyBorder="1" applyAlignment="1" applyProtection="1">
      <alignment/>
      <protection/>
    </xf>
    <xf numFmtId="3" fontId="0" fillId="0" borderId="0" xfId="0" applyNumberFormat="1" applyFont="1" applyBorder="1" applyAlignment="1">
      <alignment/>
    </xf>
    <xf numFmtId="3" fontId="0" fillId="0" borderId="0" xfId="0" applyNumberFormat="1" applyFont="1" applyFill="1" applyBorder="1" applyAlignment="1">
      <alignment/>
    </xf>
    <xf numFmtId="38" fontId="0" fillId="0" borderId="0" xfId="0" applyNumberFormat="1" applyFont="1" applyAlignment="1">
      <alignment/>
    </xf>
    <xf numFmtId="38" fontId="4" fillId="0" borderId="0" xfId="0" applyNumberFormat="1" applyFont="1" applyAlignment="1">
      <alignment/>
    </xf>
    <xf numFmtId="0" fontId="7" fillId="0" borderId="0" xfId="0" applyFont="1" applyAlignment="1">
      <alignment horizontal="center"/>
    </xf>
    <xf numFmtId="0" fontId="4" fillId="0" borderId="11" xfId="0" applyFont="1" applyBorder="1" applyAlignment="1">
      <alignment horizontal="center"/>
    </xf>
    <xf numFmtId="38" fontId="4" fillId="0" borderId="11" xfId="0" applyNumberFormat="1" applyFont="1" applyBorder="1" applyAlignment="1">
      <alignment horizontal="center"/>
    </xf>
  </cellXfs>
  <cellStyles count="11">
    <cellStyle name="Normal" xfId="0"/>
    <cellStyle name="Comma" xfId="15"/>
    <cellStyle name="Comma [0]" xfId="16"/>
    <cellStyle name="Currency" xfId="17"/>
    <cellStyle name="Currency [0]" xfId="18"/>
    <cellStyle name="Followed Hyperlink" xfId="19"/>
    <cellStyle name="Hyperlink" xfId="20"/>
    <cellStyle name="Normal_2003-17 Enrollment FTE Projections Format-UF" xfId="21"/>
    <cellStyle name="Normal_Enrollment Plan Submission" xfId="22"/>
    <cellStyle name="Normal_FAMU Enrollment Projection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82</xdr:row>
      <xdr:rowOff>76200</xdr:rowOff>
    </xdr:from>
    <xdr:to>
      <xdr:col>4</xdr:col>
      <xdr:colOff>361950</xdr:colOff>
      <xdr:row>85</xdr:row>
      <xdr:rowOff>47625</xdr:rowOff>
    </xdr:to>
    <xdr:pic>
      <xdr:nvPicPr>
        <xdr:cNvPr id="1" name="Picture 2"/>
        <xdr:cNvPicPr preferRelativeResize="1">
          <a:picLocks noChangeAspect="1"/>
        </xdr:cNvPicPr>
      </xdr:nvPicPr>
      <xdr:blipFill>
        <a:blip r:embed="rId1"/>
        <a:stretch>
          <a:fillRect/>
        </a:stretch>
      </xdr:blipFill>
      <xdr:spPr>
        <a:xfrm>
          <a:off x="85725" y="13430250"/>
          <a:ext cx="27146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638175</xdr:colOff>
      <xdr:row>25</xdr:row>
      <xdr:rowOff>57150</xdr:rowOff>
    </xdr:from>
    <xdr:to>
      <xdr:col>10</xdr:col>
      <xdr:colOff>342900</xdr:colOff>
      <xdr:row>40</xdr:row>
      <xdr:rowOff>19050</xdr:rowOff>
    </xdr:to>
    <xdr:sp>
      <xdr:nvSpPr>
        <xdr:cNvPr id="1" name="TextBox 2"/>
        <xdr:cNvSpPr txBox="1">
          <a:spLocks noChangeArrowheads="1"/>
        </xdr:cNvSpPr>
      </xdr:nvSpPr>
      <xdr:spPr>
        <a:xfrm>
          <a:off x="1000125" y="4238625"/>
          <a:ext cx="4695825" cy="2390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 FTE calculated at [</a:t>
          </a:r>
          <a:r>
            <a:rPr lang="en-US" cap="none" sz="1000" b="0" i="0" u="sng" baseline="0">
              <a:latin typeface="Arial"/>
              <a:ea typeface="Arial"/>
              <a:cs typeface="Arial"/>
            </a:rPr>
            <a:t>NCF headcount x 34.5 NCF average annual credit hours</a:t>
          </a:r>
          <a:r>
            <a:rPr lang="en-US" cap="none" sz="1000" b="0" i="0" u="none" baseline="0">
              <a:latin typeface="Arial"/>
              <a:ea typeface="Arial"/>
              <a:cs typeface="Arial"/>
            </a:rPr>
            <a:t>]
                                                 40 credit hours (1 SUS FTE)
2  Upper and lower division FTE based on course level.
3  Upper and lower division headcount based on year in school (SUS: freshman, sophomore &lt; 60 credit hours = lower; junior, senior 60+ credit hours = upper. NCF: fourth contract and beyond = upper division.)
* Projections for enrollment growth beyond 2008-09 have not been reviewed and approved by the NCF Board of Trustees. These are projection estimates, which reflect growth policy recommendations made by MGT America (2001). The MGT analyses focused on cost-per-student and economy of scale criteria, rather than educational outcomes and the quality of honors program, which would be the priority for any Board decisions about future enrollment.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lanning\2004-16%20Enrollment%20Plans\Enrollment%20Projections%202004-16%20Plans\SUS\2003-17%20SUS%20Enrollment%20Projecti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tus Quo Scenario"/>
      <sheetName val="Str. Increase Scenario"/>
      <sheetName val="Statewide Scenario Assumptions"/>
      <sheetName val="Chart--Low Div. Growth Comp"/>
      <sheetName val="Chart--Up Div Growth Comp"/>
      <sheetName val="Chart--Grad Growth Comp"/>
      <sheetName val="Chart--Univ Low Div Growth"/>
      <sheetName val="Chart--Univ Up Div Growth"/>
      <sheetName val="Chart--Univ Grad Growth"/>
      <sheetName val="Chart--Univ Total Growth"/>
      <sheetName val="Chart--Univ Pct. Growth"/>
      <sheetName val="Sheet1"/>
      <sheetName val="Chart Total FTE Proj Enroll"/>
      <sheetName val="Chart3"/>
      <sheetName val="Total FTE Proj Enroll tbl"/>
      <sheetName val="University Plans"/>
      <sheetName val="FAMU"/>
      <sheetName val="FAMU Chart"/>
      <sheetName val="FAMU Tot"/>
      <sheetName val="FAU"/>
      <sheetName val="FAU Chart"/>
      <sheetName val="FAU Tot"/>
      <sheetName val="FGCU"/>
      <sheetName val="FGCU Chart"/>
      <sheetName val="FGCU Tot"/>
      <sheetName val="FIU"/>
      <sheetName val="FIU hdcnt"/>
      <sheetName val="FIU Chart"/>
      <sheetName val="FIU Tot"/>
      <sheetName val="FSU"/>
      <sheetName val="FSU Chart"/>
      <sheetName val="FSU Tot"/>
      <sheetName val="NCF"/>
      <sheetName val="NCF Chart"/>
      <sheetName val="NCF Tot"/>
      <sheetName val="UCF"/>
      <sheetName val="UCF Chart"/>
      <sheetName val="UCF Tot"/>
      <sheetName val="UF"/>
      <sheetName val="UF Chart"/>
      <sheetName val="UF Tot"/>
      <sheetName val="UNF"/>
      <sheetName val="UNF Chart"/>
      <sheetName val="UNF Tot"/>
      <sheetName val="USF E&amp;G"/>
      <sheetName val="USF HSC"/>
      <sheetName val="USF Chart"/>
      <sheetName val="USF Tot"/>
      <sheetName val="UWF"/>
      <sheetName val="UWF Chart"/>
      <sheetName val="UWF Tot"/>
    </sheetNames>
    <sheetDataSet>
      <sheetData sheetId="18">
        <row r="17">
          <cell r="C17">
            <v>334</v>
          </cell>
          <cell r="D17">
            <v>333</v>
          </cell>
          <cell r="E17">
            <v>269</v>
          </cell>
          <cell r="F17">
            <v>0</v>
          </cell>
          <cell r="G17">
            <v>0</v>
          </cell>
          <cell r="H17">
            <v>0</v>
          </cell>
          <cell r="I17">
            <v>0</v>
          </cell>
          <cell r="J17">
            <v>0</v>
          </cell>
          <cell r="K17">
            <v>0</v>
          </cell>
          <cell r="L17">
            <v>0</v>
          </cell>
          <cell r="M17">
            <v>0</v>
          </cell>
          <cell r="N17">
            <v>0</v>
          </cell>
          <cell r="O17">
            <v>0</v>
          </cell>
          <cell r="P17">
            <v>0</v>
          </cell>
          <cell r="Q17">
            <v>0</v>
          </cell>
          <cell r="R17">
            <v>0</v>
          </cell>
          <cell r="S17">
            <v>0</v>
          </cell>
        </row>
        <row r="18">
          <cell r="C18">
            <v>5997</v>
          </cell>
          <cell r="D18">
            <v>5994</v>
          </cell>
          <cell r="E18">
            <v>5833</v>
          </cell>
          <cell r="F18">
            <v>0</v>
          </cell>
          <cell r="G18">
            <v>0</v>
          </cell>
          <cell r="H18">
            <v>0</v>
          </cell>
          <cell r="I18">
            <v>0</v>
          </cell>
          <cell r="J18">
            <v>0</v>
          </cell>
          <cell r="K18">
            <v>0</v>
          </cell>
          <cell r="L18">
            <v>0</v>
          </cell>
          <cell r="M18">
            <v>0</v>
          </cell>
          <cell r="N18">
            <v>0</v>
          </cell>
          <cell r="O18">
            <v>0</v>
          </cell>
          <cell r="P18">
            <v>0</v>
          </cell>
          <cell r="Q18">
            <v>0</v>
          </cell>
          <cell r="R18">
            <v>0</v>
          </cell>
          <cell r="S18">
            <v>0</v>
          </cell>
        </row>
      </sheetData>
      <sheetData sheetId="21">
        <row r="17">
          <cell r="C17">
            <v>2445</v>
          </cell>
          <cell r="D17">
            <v>3103</v>
          </cell>
          <cell r="E17">
            <v>2655</v>
          </cell>
          <cell r="F17">
            <v>2875.733663943991</v>
          </cell>
          <cell r="G17">
            <v>2949.4221953658944</v>
          </cell>
          <cell r="H17">
            <v>3129.9922903817305</v>
          </cell>
          <cell r="I17">
            <v>3269.5136689448245</v>
          </cell>
          <cell r="J17">
            <v>3320.0777212868816</v>
          </cell>
          <cell r="K17">
            <v>3371.9694949158197</v>
          </cell>
          <cell r="L17">
            <v>3446.321886981164</v>
          </cell>
          <cell r="M17">
            <v>3522.112643773963</v>
          </cell>
          <cell r="N17">
            <v>3599.231121853643</v>
          </cell>
          <cell r="O17">
            <v>3671.2600016669453</v>
          </cell>
          <cell r="P17">
            <v>3744.6166027671284</v>
          </cell>
          <cell r="Q17">
            <v>3819.52221203534</v>
          </cell>
          <cell r="R17">
            <v>3895.976829471579</v>
          </cell>
          <cell r="S17">
            <v>3973.8698116352734</v>
          </cell>
        </row>
        <row r="18">
          <cell r="C18">
            <v>4611</v>
          </cell>
          <cell r="D18">
            <v>5363</v>
          </cell>
          <cell r="E18">
            <v>7723</v>
          </cell>
          <cell r="F18">
            <v>8365.081388564762</v>
          </cell>
          <cell r="G18">
            <v>8579.430363393902</v>
          </cell>
          <cell r="H18">
            <v>9104.681905317555</v>
          </cell>
          <cell r="I18">
            <v>9510.528838139693</v>
          </cell>
          <cell r="J18">
            <v>9657.61214369062</v>
          </cell>
          <cell r="K18">
            <v>9808.557592932159</v>
          </cell>
          <cell r="L18">
            <v>10024.837639606603</v>
          </cell>
          <cell r="M18">
            <v>10245.301675279215</v>
          </cell>
          <cell r="N18">
            <v>10469.627854642444</v>
          </cell>
          <cell r="O18">
            <v>10679.149149858313</v>
          </cell>
          <cell r="P18">
            <v>10892.532588764796</v>
          </cell>
          <cell r="Q18">
            <v>11110.421861976998</v>
          </cell>
          <cell r="R18">
            <v>11332.81696949492</v>
          </cell>
          <cell r="S18">
            <v>11559.396066011004</v>
          </cell>
        </row>
      </sheetData>
      <sheetData sheetId="24">
        <row r="17">
          <cell r="C17">
            <v>587</v>
          </cell>
          <cell r="D17">
            <v>543</v>
          </cell>
          <cell r="E17">
            <v>646</v>
          </cell>
          <cell r="F17">
            <v>730</v>
          </cell>
          <cell r="G17">
            <v>825</v>
          </cell>
          <cell r="H17">
            <v>932</v>
          </cell>
          <cell r="I17">
            <v>1044</v>
          </cell>
          <cell r="J17">
            <v>1159</v>
          </cell>
          <cell r="K17">
            <v>1275</v>
          </cell>
          <cell r="L17">
            <v>1389</v>
          </cell>
          <cell r="M17">
            <v>1500</v>
          </cell>
          <cell r="N17">
            <v>1605</v>
          </cell>
          <cell r="O17">
            <v>1686</v>
          </cell>
          <cell r="P17">
            <v>1753</v>
          </cell>
          <cell r="Q17">
            <v>1806</v>
          </cell>
          <cell r="R17">
            <v>1842</v>
          </cell>
          <cell r="S17">
            <v>1860</v>
          </cell>
        </row>
        <row r="18">
          <cell r="C18">
            <v>864</v>
          </cell>
          <cell r="D18">
            <v>1304</v>
          </cell>
          <cell r="E18">
            <v>1827</v>
          </cell>
          <cell r="F18">
            <v>2064</v>
          </cell>
          <cell r="G18">
            <v>2332</v>
          </cell>
          <cell r="H18">
            <v>2635</v>
          </cell>
          <cell r="I18">
            <v>2951</v>
          </cell>
          <cell r="J18">
            <v>3276</v>
          </cell>
          <cell r="K18">
            <v>3603</v>
          </cell>
          <cell r="L18">
            <v>3928</v>
          </cell>
          <cell r="M18">
            <v>4242</v>
          </cell>
          <cell r="N18">
            <v>4539</v>
          </cell>
          <cell r="O18">
            <v>4766</v>
          </cell>
          <cell r="P18">
            <v>4956</v>
          </cell>
          <cell r="Q18">
            <v>5105</v>
          </cell>
          <cell r="R18">
            <v>5207</v>
          </cell>
          <cell r="S18">
            <v>5259</v>
          </cell>
        </row>
      </sheetData>
      <sheetData sheetId="28">
        <row r="17">
          <cell r="C17">
            <v>3789</v>
          </cell>
          <cell r="D17">
            <v>4221</v>
          </cell>
          <cell r="E17">
            <v>3701</v>
          </cell>
        </row>
        <row r="18">
          <cell r="C18">
            <v>12152</v>
          </cell>
          <cell r="D18">
            <v>12410</v>
          </cell>
          <cell r="E18">
            <v>12709</v>
          </cell>
          <cell r="F18">
            <v>12416.706678751487</v>
          </cell>
          <cell r="G18">
            <v>13408.776128703335</v>
          </cell>
          <cell r="H18">
            <v>14011.721095564491</v>
          </cell>
          <cell r="I18">
            <v>14706.457684246303</v>
          </cell>
          <cell r="J18">
            <v>16176.923469098736</v>
          </cell>
          <cell r="K18">
            <v>17794.975783153004</v>
          </cell>
          <cell r="L18">
            <v>19575.013312184896</v>
          </cell>
          <cell r="M18">
            <v>21533.234577692176</v>
          </cell>
          <cell r="N18">
            <v>23685.838101172605</v>
          </cell>
          <cell r="O18">
            <v>23685.838101172605</v>
          </cell>
          <cell r="P18">
            <v>23685.838101172605</v>
          </cell>
          <cell r="Q18">
            <v>23685.838101172605</v>
          </cell>
          <cell r="R18">
            <v>23685.838101172605</v>
          </cell>
          <cell r="S18">
            <v>23685.838101172605</v>
          </cell>
        </row>
      </sheetData>
      <sheetData sheetId="31">
        <row r="17">
          <cell r="C17">
            <v>1391</v>
          </cell>
          <cell r="D17">
            <v>2035</v>
          </cell>
          <cell r="E17">
            <v>1361</v>
          </cell>
          <cell r="F17">
            <v>1400</v>
          </cell>
          <cell r="G17">
            <v>1400</v>
          </cell>
          <cell r="H17">
            <v>1400</v>
          </cell>
          <cell r="I17">
            <v>1400</v>
          </cell>
          <cell r="J17">
            <v>1400</v>
          </cell>
          <cell r="K17">
            <v>1400</v>
          </cell>
          <cell r="L17">
            <v>1400</v>
          </cell>
          <cell r="M17">
            <v>1400</v>
          </cell>
          <cell r="N17">
            <v>1400</v>
          </cell>
          <cell r="O17">
            <v>1400</v>
          </cell>
          <cell r="P17">
            <v>1400</v>
          </cell>
          <cell r="Q17">
            <v>1400</v>
          </cell>
          <cell r="R17">
            <v>1400</v>
          </cell>
          <cell r="S17">
            <v>1400</v>
          </cell>
        </row>
        <row r="18">
          <cell r="C18">
            <v>12057</v>
          </cell>
          <cell r="D18">
            <v>12172</v>
          </cell>
          <cell r="E18">
            <v>12877</v>
          </cell>
          <cell r="F18">
            <v>12980.51948051948</v>
          </cell>
          <cell r="G18">
            <v>12936.363636363636</v>
          </cell>
          <cell r="H18">
            <v>12922.077922077922</v>
          </cell>
          <cell r="I18">
            <v>13051.298701298701</v>
          </cell>
          <cell r="J18">
            <v>13181.811688311689</v>
          </cell>
          <cell r="K18">
            <v>13313.629805194805</v>
          </cell>
          <cell r="L18">
            <v>13446.766103246753</v>
          </cell>
          <cell r="M18">
            <v>13581.23376427922</v>
          </cell>
          <cell r="N18">
            <v>13717.046101922013</v>
          </cell>
          <cell r="O18">
            <v>13854.216562941232</v>
          </cell>
          <cell r="P18">
            <v>13992.758728570645</v>
          </cell>
          <cell r="Q18">
            <v>14132.686315856352</v>
          </cell>
          <cell r="R18">
            <v>14274.013179014915</v>
          </cell>
          <cell r="S18">
            <v>14416.753310805065</v>
          </cell>
        </row>
      </sheetData>
      <sheetData sheetId="34">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row>
        <row r="18">
          <cell r="C18">
            <v>394</v>
          </cell>
          <cell r="D18">
            <v>376</v>
          </cell>
          <cell r="E18">
            <v>260</v>
          </cell>
          <cell r="F18">
            <v>272</v>
          </cell>
          <cell r="G18">
            <v>284</v>
          </cell>
          <cell r="H18">
            <v>296</v>
          </cell>
          <cell r="I18">
            <v>308</v>
          </cell>
          <cell r="J18">
            <v>320</v>
          </cell>
          <cell r="K18">
            <v>342</v>
          </cell>
          <cell r="L18">
            <v>365</v>
          </cell>
          <cell r="M18">
            <v>387</v>
          </cell>
          <cell r="N18">
            <v>410</v>
          </cell>
          <cell r="O18">
            <v>432</v>
          </cell>
          <cell r="P18">
            <v>454</v>
          </cell>
          <cell r="Q18">
            <v>477</v>
          </cell>
          <cell r="R18">
            <v>499</v>
          </cell>
          <cell r="S18">
            <v>5259</v>
          </cell>
        </row>
      </sheetData>
      <sheetData sheetId="37">
        <row r="17">
          <cell r="C17">
            <v>1564</v>
          </cell>
          <cell r="D17">
            <v>1394</v>
          </cell>
          <cell r="E17">
            <v>1372</v>
          </cell>
          <cell r="F17">
            <v>1406</v>
          </cell>
          <cell r="G17">
            <v>1395.7142857142858</v>
          </cell>
          <cell r="H17">
            <v>1396.265306122449</v>
          </cell>
          <cell r="I17">
            <v>1398.4985422740524</v>
          </cell>
          <cell r="J17">
            <v>1398.4627238650562</v>
          </cell>
          <cell r="K17">
            <v>1399.1590408758254</v>
          </cell>
          <cell r="L17">
            <v>1400</v>
          </cell>
          <cell r="M17">
            <v>1401</v>
          </cell>
          <cell r="N17">
            <v>1402</v>
          </cell>
          <cell r="O17">
            <v>1403</v>
          </cell>
          <cell r="P17">
            <v>1404</v>
          </cell>
          <cell r="Q17">
            <v>1405</v>
          </cell>
          <cell r="R17">
            <v>1406</v>
          </cell>
          <cell r="S17">
            <v>1407</v>
          </cell>
        </row>
        <row r="18">
          <cell r="C18">
            <v>11332</v>
          </cell>
          <cell r="D18">
            <v>10581</v>
          </cell>
          <cell r="E18">
            <v>12860</v>
          </cell>
          <cell r="F18">
            <v>13747.227358931523</v>
          </cell>
          <cell r="G18">
            <v>14401.620411185355</v>
          </cell>
          <cell r="H18">
            <v>14924.483105813477</v>
          </cell>
          <cell r="I18">
            <v>15394.47677341611</v>
          </cell>
          <cell r="J18">
            <v>15826.864150150519</v>
          </cell>
          <cell r="K18">
            <v>16276.697113728653</v>
          </cell>
          <cell r="L18">
            <v>16558.56095016119</v>
          </cell>
          <cell r="M18">
            <v>16856.511507684037</v>
          </cell>
          <cell r="N18">
            <v>17094.912615421123</v>
          </cell>
          <cell r="O18">
            <v>17251.646948264777</v>
          </cell>
          <cell r="P18">
            <v>17344.901622285557</v>
          </cell>
          <cell r="Q18">
            <v>17572.147210967032</v>
          </cell>
          <cell r="R18">
            <v>17697.222348066738</v>
          </cell>
          <cell r="S18">
            <v>17773.14028407582</v>
          </cell>
        </row>
      </sheetData>
      <sheetData sheetId="40">
        <row r="17">
          <cell r="C17">
            <v>1738</v>
          </cell>
          <cell r="D17">
            <v>1781</v>
          </cell>
          <cell r="E17">
            <v>1934</v>
          </cell>
          <cell r="F17">
            <v>1945.5618142526873</v>
          </cell>
          <cell r="G17">
            <v>1890.1639886797275</v>
          </cell>
          <cell r="H17">
            <v>1831.5086710988326</v>
          </cell>
          <cell r="I17">
            <v>1790.1579304451443</v>
          </cell>
          <cell r="J17">
            <v>1751.330978431979</v>
          </cell>
          <cell r="K17">
            <v>1730.506523642609</v>
          </cell>
          <cell r="L17">
            <v>1709.6820688532534</v>
          </cell>
          <cell r="M17">
            <v>1688.857614063898</v>
          </cell>
          <cell r="N17">
            <v>1668.0331592745279</v>
          </cell>
          <cell r="O17">
            <v>1647.2087044851723</v>
          </cell>
          <cell r="P17">
            <v>1626.3842496958168</v>
          </cell>
          <cell r="Q17">
            <v>1605.5597949064613</v>
          </cell>
          <cell r="R17">
            <v>1584.7353401170913</v>
          </cell>
          <cell r="S17">
            <v>1563.9108853277212</v>
          </cell>
        </row>
        <row r="18">
          <cell r="C18">
            <v>15603</v>
          </cell>
          <cell r="D18">
            <v>15740</v>
          </cell>
          <cell r="E18">
            <v>15812</v>
          </cell>
          <cell r="F18">
            <v>15812</v>
          </cell>
          <cell r="G18">
            <v>15812</v>
          </cell>
          <cell r="H18">
            <v>15812</v>
          </cell>
          <cell r="I18">
            <v>15812</v>
          </cell>
          <cell r="J18">
            <v>15812</v>
          </cell>
          <cell r="K18">
            <v>15812</v>
          </cell>
          <cell r="L18">
            <v>15812</v>
          </cell>
          <cell r="M18">
            <v>15812</v>
          </cell>
          <cell r="N18">
            <v>15812</v>
          </cell>
          <cell r="O18">
            <v>15812</v>
          </cell>
          <cell r="P18">
            <v>15812</v>
          </cell>
          <cell r="Q18">
            <v>15812</v>
          </cell>
          <cell r="R18">
            <v>15812</v>
          </cell>
          <cell r="S18">
            <v>15812</v>
          </cell>
        </row>
      </sheetData>
      <sheetData sheetId="43">
        <row r="17">
          <cell r="C17">
            <v>1084</v>
          </cell>
          <cell r="D17">
            <v>991</v>
          </cell>
          <cell r="E17">
            <v>900</v>
          </cell>
          <cell r="F17">
            <v>933</v>
          </cell>
          <cell r="G17">
            <v>912</v>
          </cell>
          <cell r="H17">
            <v>898</v>
          </cell>
          <cell r="I17">
            <v>888</v>
          </cell>
          <cell r="J17">
            <v>877</v>
          </cell>
          <cell r="K17">
            <v>867</v>
          </cell>
          <cell r="L17">
            <v>858</v>
          </cell>
          <cell r="M17">
            <v>851</v>
          </cell>
          <cell r="N17">
            <v>849</v>
          </cell>
          <cell r="O17">
            <v>847</v>
          </cell>
          <cell r="P17">
            <v>830</v>
          </cell>
          <cell r="Q17">
            <v>819</v>
          </cell>
          <cell r="R17">
            <v>808</v>
          </cell>
          <cell r="S17">
            <v>798</v>
          </cell>
        </row>
        <row r="18">
          <cell r="C18">
            <v>3645</v>
          </cell>
          <cell r="D18">
            <v>4029</v>
          </cell>
          <cell r="E18">
            <v>4811</v>
          </cell>
          <cell r="F18">
            <v>4839</v>
          </cell>
          <cell r="G18">
            <v>4944</v>
          </cell>
          <cell r="H18">
            <v>5126</v>
          </cell>
          <cell r="I18">
            <v>5298</v>
          </cell>
          <cell r="J18">
            <v>5463</v>
          </cell>
          <cell r="K18">
            <v>5640</v>
          </cell>
          <cell r="L18">
            <v>5813</v>
          </cell>
          <cell r="M18">
            <v>5987</v>
          </cell>
          <cell r="N18">
            <v>6165</v>
          </cell>
          <cell r="O18">
            <v>6347</v>
          </cell>
          <cell r="P18">
            <v>6494</v>
          </cell>
          <cell r="Q18">
            <v>6665</v>
          </cell>
          <cell r="R18">
            <v>6832</v>
          </cell>
          <cell r="S18">
            <v>7001</v>
          </cell>
        </row>
      </sheetData>
      <sheetData sheetId="47">
        <row r="18">
          <cell r="C18">
            <v>13855.239480091288</v>
          </cell>
          <cell r="D18">
            <v>14537.273274478373</v>
          </cell>
          <cell r="E18">
            <v>15255.189886720858</v>
          </cell>
          <cell r="F18">
            <v>16014.237426978007</v>
          </cell>
          <cell r="G18">
            <v>16396.630374679255</v>
          </cell>
          <cell r="H18">
            <v>16679.100039189583</v>
          </cell>
          <cell r="I18">
            <v>17514.06077382333</v>
          </cell>
          <cell r="J18">
            <v>18394.54468987956</v>
          </cell>
          <cell r="K18">
            <v>18702.97527552576</v>
          </cell>
          <cell r="L18">
            <v>19005.380019705193</v>
          </cell>
          <cell r="M18">
            <v>19297.880791938842</v>
          </cell>
          <cell r="N18">
            <v>20211.033327934805</v>
          </cell>
          <cell r="O18">
            <v>21176.08865556248</v>
          </cell>
          <cell r="P18">
            <v>22194.22871043228</v>
          </cell>
          <cell r="Q18">
            <v>22194.22871043228</v>
          </cell>
          <cell r="R18">
            <v>22194.22871043228</v>
          </cell>
          <cell r="S18">
            <v>22194.22871043228</v>
          </cell>
        </row>
      </sheetData>
      <sheetData sheetId="50">
        <row r="17">
          <cell r="C17">
            <v>783</v>
          </cell>
          <cell r="D17">
            <v>969</v>
          </cell>
          <cell r="E17">
            <v>815</v>
          </cell>
          <cell r="F17">
            <v>900</v>
          </cell>
          <cell r="G17">
            <v>900</v>
          </cell>
          <cell r="H17">
            <v>900</v>
          </cell>
          <cell r="I17">
            <v>900</v>
          </cell>
          <cell r="J17">
            <v>900</v>
          </cell>
          <cell r="K17">
            <v>900</v>
          </cell>
          <cell r="L17">
            <v>900</v>
          </cell>
          <cell r="M17">
            <v>900</v>
          </cell>
          <cell r="N17">
            <v>900</v>
          </cell>
          <cell r="O17">
            <v>900</v>
          </cell>
          <cell r="P17">
            <v>925</v>
          </cell>
          <cell r="Q17">
            <v>925</v>
          </cell>
          <cell r="R17">
            <v>950</v>
          </cell>
          <cell r="S17">
            <v>975</v>
          </cell>
        </row>
        <row r="18">
          <cell r="C18">
            <v>3133</v>
          </cell>
          <cell r="D18">
            <v>3430</v>
          </cell>
          <cell r="E18">
            <v>3546</v>
          </cell>
          <cell r="F18">
            <v>3630</v>
          </cell>
          <cell r="G18">
            <v>3712</v>
          </cell>
          <cell r="H18">
            <v>3788</v>
          </cell>
          <cell r="I18">
            <v>3860</v>
          </cell>
          <cell r="J18">
            <v>3940</v>
          </cell>
          <cell r="K18">
            <v>4000</v>
          </cell>
          <cell r="L18">
            <v>4080</v>
          </cell>
          <cell r="M18">
            <v>4150</v>
          </cell>
          <cell r="N18">
            <v>4210</v>
          </cell>
          <cell r="O18">
            <v>4280</v>
          </cell>
          <cell r="P18">
            <v>4350</v>
          </cell>
          <cell r="Q18">
            <v>4400</v>
          </cell>
          <cell r="R18">
            <v>4480</v>
          </cell>
          <cell r="S18">
            <v>4550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8.vml" /><Relationship Id="rId3" Type="http://schemas.openxmlformats.org/officeDocument/2006/relationships/printerSettings" Target="../printerSettings/printerSettings13.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0.vml" /><Relationship Id="rId3" Type="http://schemas.openxmlformats.org/officeDocument/2006/relationships/drawing" Target="../drawings/drawing2.xml" /><Relationship Id="rId4"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V193"/>
  <sheetViews>
    <sheetView workbookViewId="0" topLeftCell="A1">
      <selection activeCell="A1" sqref="A1:IV1"/>
    </sheetView>
  </sheetViews>
  <sheetFormatPr defaultColWidth="9.140625" defaultRowHeight="12.75"/>
  <cols>
    <col min="1" max="1" width="11.28125" style="319" bestFit="1" customWidth="1"/>
    <col min="2" max="2" width="9.140625" style="319" customWidth="1"/>
    <col min="3" max="3" width="10.28125" style="319" bestFit="1" customWidth="1"/>
    <col min="4" max="22" width="11.28125" style="319" bestFit="1" customWidth="1"/>
    <col min="23" max="16384" width="9.140625" style="319" customWidth="1"/>
  </cols>
  <sheetData>
    <row r="1" spans="1:256" ht="12.75">
      <c r="A1" s="319">
        <v>0</v>
      </c>
      <c r="B1" s="319">
        <v>0</v>
      </c>
      <c r="C1" s="319">
        <v>0</v>
      </c>
      <c r="D1" s="319">
        <v>0</v>
      </c>
      <c r="E1" s="319" t="s">
        <v>2</v>
      </c>
      <c r="F1" s="319" t="s">
        <v>187</v>
      </c>
      <c r="G1" s="319" t="s">
        <v>49</v>
      </c>
      <c r="H1" s="319" t="s">
        <v>49</v>
      </c>
      <c r="I1" s="319" t="s">
        <v>49</v>
      </c>
      <c r="J1" s="319" t="s">
        <v>49</v>
      </c>
      <c r="K1" s="319" t="s">
        <v>49</v>
      </c>
      <c r="L1" s="319" t="s">
        <v>49</v>
      </c>
      <c r="M1" s="319" t="s">
        <v>49</v>
      </c>
      <c r="N1" s="319" t="s">
        <v>49</v>
      </c>
      <c r="O1" s="319" t="s">
        <v>49</v>
      </c>
      <c r="P1" s="319" t="s">
        <v>49</v>
      </c>
      <c r="Q1" s="319" t="s">
        <v>49</v>
      </c>
      <c r="R1" s="319" t="s">
        <v>49</v>
      </c>
      <c r="S1" s="319" t="s">
        <v>49</v>
      </c>
      <c r="T1" s="319" t="s">
        <v>49</v>
      </c>
      <c r="U1" s="319">
        <v>0</v>
      </c>
      <c r="V1" s="319">
        <v>0</v>
      </c>
      <c r="W1" s="319">
        <v>0</v>
      </c>
      <c r="X1" s="319">
        <v>0</v>
      </c>
      <c r="Y1" s="319">
        <v>0</v>
      </c>
      <c r="Z1" s="319">
        <v>0</v>
      </c>
      <c r="AA1" s="319">
        <v>0</v>
      </c>
      <c r="AB1" s="319">
        <v>0</v>
      </c>
      <c r="AC1" s="319">
        <v>0</v>
      </c>
      <c r="AD1" s="319">
        <v>0</v>
      </c>
      <c r="AE1" s="319">
        <v>0</v>
      </c>
      <c r="AF1" s="319">
        <v>0</v>
      </c>
      <c r="AG1" s="319">
        <v>0</v>
      </c>
      <c r="AH1" s="319">
        <v>0</v>
      </c>
      <c r="AI1" s="319">
        <v>0</v>
      </c>
      <c r="AJ1" s="319">
        <v>0</v>
      </c>
      <c r="AK1" s="319">
        <v>0</v>
      </c>
      <c r="AL1" s="319">
        <v>0</v>
      </c>
      <c r="AM1" s="319">
        <v>0</v>
      </c>
      <c r="AN1" s="319">
        <v>0</v>
      </c>
      <c r="AO1" s="319">
        <v>0</v>
      </c>
      <c r="AP1" s="319">
        <v>0</v>
      </c>
      <c r="AQ1" s="319">
        <v>0</v>
      </c>
      <c r="AR1" s="319">
        <v>0</v>
      </c>
      <c r="AS1" s="319">
        <v>0</v>
      </c>
      <c r="AT1" s="319">
        <v>0</v>
      </c>
      <c r="AU1" s="319">
        <v>0</v>
      </c>
      <c r="AV1" s="319">
        <v>0</v>
      </c>
      <c r="AW1" s="319">
        <v>0</v>
      </c>
      <c r="AX1" s="319">
        <v>0</v>
      </c>
      <c r="AY1" s="319">
        <v>0</v>
      </c>
      <c r="AZ1" s="319">
        <v>0</v>
      </c>
      <c r="BA1" s="319">
        <v>0</v>
      </c>
      <c r="BB1" s="319">
        <v>0</v>
      </c>
      <c r="BC1" s="319">
        <v>0</v>
      </c>
      <c r="BD1" s="319">
        <v>0</v>
      </c>
      <c r="BE1" s="319">
        <v>0</v>
      </c>
      <c r="BF1" s="319">
        <v>0</v>
      </c>
      <c r="BG1" s="319">
        <v>0</v>
      </c>
      <c r="BH1" s="319">
        <v>0</v>
      </c>
      <c r="BI1" s="319">
        <v>0</v>
      </c>
      <c r="BJ1" s="319">
        <v>0</v>
      </c>
      <c r="BK1" s="319">
        <v>0</v>
      </c>
      <c r="BL1" s="319">
        <v>0</v>
      </c>
      <c r="BM1" s="319">
        <v>0</v>
      </c>
      <c r="BN1" s="319">
        <v>0</v>
      </c>
      <c r="BO1" s="319">
        <v>0</v>
      </c>
      <c r="BP1" s="319">
        <v>0</v>
      </c>
      <c r="BQ1" s="319">
        <v>0</v>
      </c>
      <c r="BR1" s="319">
        <v>0</v>
      </c>
      <c r="BS1" s="319">
        <v>0</v>
      </c>
      <c r="BT1" s="319">
        <v>0</v>
      </c>
      <c r="BU1" s="319">
        <v>0</v>
      </c>
      <c r="BV1" s="319">
        <v>0</v>
      </c>
      <c r="BW1" s="319">
        <v>0</v>
      </c>
      <c r="BX1" s="319">
        <v>0</v>
      </c>
      <c r="BY1" s="319">
        <v>0</v>
      </c>
      <c r="BZ1" s="319">
        <v>0</v>
      </c>
      <c r="CA1" s="319">
        <v>0</v>
      </c>
      <c r="CB1" s="319">
        <v>0</v>
      </c>
      <c r="CC1" s="319">
        <v>0</v>
      </c>
      <c r="CD1" s="319">
        <v>0</v>
      </c>
      <c r="CE1" s="319">
        <v>0</v>
      </c>
      <c r="CF1" s="319">
        <v>0</v>
      </c>
      <c r="CG1" s="319">
        <v>0</v>
      </c>
      <c r="CH1" s="319">
        <v>0</v>
      </c>
      <c r="CI1" s="319">
        <v>0</v>
      </c>
      <c r="CJ1" s="319">
        <v>0</v>
      </c>
      <c r="CK1" s="319">
        <v>0</v>
      </c>
      <c r="CL1" s="319">
        <v>0</v>
      </c>
      <c r="CM1" s="319">
        <v>0</v>
      </c>
      <c r="CN1" s="319">
        <v>0</v>
      </c>
      <c r="CO1" s="319">
        <v>0</v>
      </c>
      <c r="CP1" s="319">
        <v>0</v>
      </c>
      <c r="CQ1" s="319">
        <v>0</v>
      </c>
      <c r="CR1" s="319">
        <v>0</v>
      </c>
      <c r="CS1" s="319">
        <v>0</v>
      </c>
      <c r="CT1" s="319">
        <v>0</v>
      </c>
      <c r="CU1" s="319">
        <v>0</v>
      </c>
      <c r="CV1" s="319">
        <v>0</v>
      </c>
      <c r="CW1" s="319">
        <v>0</v>
      </c>
      <c r="CX1" s="319">
        <v>0</v>
      </c>
      <c r="CY1" s="319">
        <v>0</v>
      </c>
      <c r="CZ1" s="319">
        <v>0</v>
      </c>
      <c r="DA1" s="319">
        <v>0</v>
      </c>
      <c r="DB1" s="319">
        <v>0</v>
      </c>
      <c r="DC1" s="319">
        <v>0</v>
      </c>
      <c r="DD1" s="319">
        <v>0</v>
      </c>
      <c r="DE1" s="319">
        <v>0</v>
      </c>
      <c r="DF1" s="319">
        <v>0</v>
      </c>
      <c r="DG1" s="319">
        <v>0</v>
      </c>
      <c r="DH1" s="319">
        <v>0</v>
      </c>
      <c r="DI1" s="319">
        <v>0</v>
      </c>
      <c r="DJ1" s="319">
        <v>0</v>
      </c>
      <c r="DK1" s="319">
        <v>0</v>
      </c>
      <c r="DL1" s="319">
        <v>0</v>
      </c>
      <c r="DM1" s="319">
        <v>0</v>
      </c>
      <c r="DN1" s="319">
        <v>0</v>
      </c>
      <c r="DO1" s="319">
        <v>0</v>
      </c>
      <c r="DP1" s="319">
        <v>0</v>
      </c>
      <c r="DQ1" s="319">
        <v>0</v>
      </c>
      <c r="DR1" s="319">
        <v>0</v>
      </c>
      <c r="DS1" s="319">
        <v>0</v>
      </c>
      <c r="DT1" s="319">
        <v>0</v>
      </c>
      <c r="DU1" s="319">
        <v>0</v>
      </c>
      <c r="DV1" s="319">
        <v>0</v>
      </c>
      <c r="DW1" s="319">
        <v>0</v>
      </c>
      <c r="DX1" s="319">
        <v>0</v>
      </c>
      <c r="DY1" s="319">
        <v>0</v>
      </c>
      <c r="DZ1" s="319">
        <v>0</v>
      </c>
      <c r="EA1" s="319">
        <v>0</v>
      </c>
      <c r="EB1" s="319">
        <v>0</v>
      </c>
      <c r="EC1" s="319">
        <v>0</v>
      </c>
      <c r="ED1" s="319">
        <v>0</v>
      </c>
      <c r="EE1" s="319">
        <v>0</v>
      </c>
      <c r="EF1" s="319">
        <v>0</v>
      </c>
      <c r="EG1" s="319">
        <v>0</v>
      </c>
      <c r="EH1" s="319">
        <v>0</v>
      </c>
      <c r="EI1" s="319">
        <v>0</v>
      </c>
      <c r="EJ1" s="319">
        <v>0</v>
      </c>
      <c r="EK1" s="319">
        <v>0</v>
      </c>
      <c r="EL1" s="319">
        <v>0</v>
      </c>
      <c r="EM1" s="319">
        <v>0</v>
      </c>
      <c r="EN1" s="319">
        <v>0</v>
      </c>
      <c r="EO1" s="319">
        <v>0</v>
      </c>
      <c r="EP1" s="319">
        <v>0</v>
      </c>
      <c r="EQ1" s="319">
        <v>0</v>
      </c>
      <c r="ER1" s="319">
        <v>0</v>
      </c>
      <c r="ES1" s="319">
        <v>0</v>
      </c>
      <c r="ET1" s="319">
        <v>0</v>
      </c>
      <c r="EU1" s="319">
        <v>0</v>
      </c>
      <c r="EV1" s="319">
        <v>0</v>
      </c>
      <c r="EW1" s="319">
        <v>0</v>
      </c>
      <c r="EX1" s="319">
        <v>0</v>
      </c>
      <c r="EY1" s="319">
        <v>0</v>
      </c>
      <c r="EZ1" s="319">
        <v>0</v>
      </c>
      <c r="FA1" s="319">
        <v>0</v>
      </c>
      <c r="FB1" s="319">
        <v>0</v>
      </c>
      <c r="FC1" s="319">
        <v>0</v>
      </c>
      <c r="FD1" s="319">
        <v>0</v>
      </c>
      <c r="FE1" s="319">
        <v>0</v>
      </c>
      <c r="FF1" s="319">
        <v>0</v>
      </c>
      <c r="FG1" s="319">
        <v>0</v>
      </c>
      <c r="FH1" s="319">
        <v>0</v>
      </c>
      <c r="FI1" s="319">
        <v>0</v>
      </c>
      <c r="FJ1" s="319">
        <v>0</v>
      </c>
      <c r="FK1" s="319">
        <v>0</v>
      </c>
      <c r="FL1" s="319">
        <v>0</v>
      </c>
      <c r="FM1" s="319">
        <v>0</v>
      </c>
      <c r="FN1" s="319">
        <v>0</v>
      </c>
      <c r="FO1" s="319">
        <v>0</v>
      </c>
      <c r="FP1" s="319">
        <v>0</v>
      </c>
      <c r="FQ1" s="319">
        <v>0</v>
      </c>
      <c r="FR1" s="319">
        <v>0</v>
      </c>
      <c r="FS1" s="319">
        <v>0</v>
      </c>
      <c r="FT1" s="319">
        <v>0</v>
      </c>
      <c r="FU1" s="319">
        <v>0</v>
      </c>
      <c r="FV1" s="319">
        <v>0</v>
      </c>
      <c r="FW1" s="319">
        <v>0</v>
      </c>
      <c r="FX1" s="319">
        <v>0</v>
      </c>
      <c r="FY1" s="319">
        <v>0</v>
      </c>
      <c r="FZ1" s="319">
        <v>0</v>
      </c>
      <c r="GA1" s="319">
        <v>0</v>
      </c>
      <c r="GB1" s="319">
        <v>0</v>
      </c>
      <c r="GC1" s="319">
        <v>0</v>
      </c>
      <c r="GD1" s="319">
        <v>0</v>
      </c>
      <c r="GE1" s="319">
        <v>0</v>
      </c>
      <c r="GF1" s="319">
        <v>0</v>
      </c>
      <c r="GG1" s="319">
        <v>0</v>
      </c>
      <c r="GH1" s="319">
        <v>0</v>
      </c>
      <c r="GI1" s="319">
        <v>0</v>
      </c>
      <c r="GJ1" s="319">
        <v>0</v>
      </c>
      <c r="GK1" s="319">
        <v>0</v>
      </c>
      <c r="GL1" s="319">
        <v>0</v>
      </c>
      <c r="GM1" s="319">
        <v>0</v>
      </c>
      <c r="GN1" s="319">
        <v>0</v>
      </c>
      <c r="GO1" s="319">
        <v>0</v>
      </c>
      <c r="GP1" s="319">
        <v>0</v>
      </c>
      <c r="GQ1" s="319">
        <v>0</v>
      </c>
      <c r="GR1" s="319">
        <v>0</v>
      </c>
      <c r="GS1" s="319">
        <v>0</v>
      </c>
      <c r="GT1" s="319">
        <v>0</v>
      </c>
      <c r="GU1" s="319">
        <v>0</v>
      </c>
      <c r="GV1" s="319">
        <v>0</v>
      </c>
      <c r="GW1" s="319">
        <v>0</v>
      </c>
      <c r="GX1" s="319">
        <v>0</v>
      </c>
      <c r="GY1" s="319">
        <v>0</v>
      </c>
      <c r="GZ1" s="319">
        <v>0</v>
      </c>
      <c r="HA1" s="319">
        <v>0</v>
      </c>
      <c r="HB1" s="319">
        <v>0</v>
      </c>
      <c r="HC1" s="319">
        <v>0</v>
      </c>
      <c r="HD1" s="319">
        <v>0</v>
      </c>
      <c r="HE1" s="319">
        <v>0</v>
      </c>
      <c r="HF1" s="319">
        <v>0</v>
      </c>
      <c r="HG1" s="319">
        <v>0</v>
      </c>
      <c r="HH1" s="319">
        <v>0</v>
      </c>
      <c r="HI1" s="319">
        <v>0</v>
      </c>
      <c r="HJ1" s="319">
        <v>0</v>
      </c>
      <c r="HK1" s="319">
        <v>0</v>
      </c>
      <c r="HL1" s="319">
        <v>0</v>
      </c>
      <c r="HM1" s="319">
        <v>0</v>
      </c>
      <c r="HN1" s="319">
        <v>0</v>
      </c>
      <c r="HO1" s="319">
        <v>0</v>
      </c>
      <c r="HP1" s="319">
        <v>0</v>
      </c>
      <c r="HQ1" s="319">
        <v>0</v>
      </c>
      <c r="HR1" s="319">
        <v>0</v>
      </c>
      <c r="HS1" s="319">
        <v>0</v>
      </c>
      <c r="HT1" s="319">
        <v>0</v>
      </c>
      <c r="HU1" s="319">
        <v>0</v>
      </c>
      <c r="HV1" s="319">
        <v>0</v>
      </c>
      <c r="HW1" s="319">
        <v>0</v>
      </c>
      <c r="HX1" s="319">
        <v>0</v>
      </c>
      <c r="HY1" s="319">
        <v>0</v>
      </c>
      <c r="HZ1" s="319">
        <v>0</v>
      </c>
      <c r="IA1" s="319">
        <v>0</v>
      </c>
      <c r="IB1" s="319">
        <v>0</v>
      </c>
      <c r="IC1" s="319">
        <v>0</v>
      </c>
      <c r="ID1" s="319">
        <v>0</v>
      </c>
      <c r="IE1" s="319">
        <v>0</v>
      </c>
      <c r="IF1" s="319">
        <v>0</v>
      </c>
      <c r="IG1" s="319">
        <v>0</v>
      </c>
      <c r="IH1" s="319">
        <v>0</v>
      </c>
      <c r="II1" s="319">
        <v>0</v>
      </c>
      <c r="IJ1" s="319">
        <v>0</v>
      </c>
      <c r="IK1" s="319">
        <v>0</v>
      </c>
      <c r="IL1" s="319">
        <v>0</v>
      </c>
      <c r="IM1" s="319">
        <v>0</v>
      </c>
      <c r="IN1" s="319">
        <v>0</v>
      </c>
      <c r="IO1" s="319">
        <v>0</v>
      </c>
      <c r="IP1" s="319">
        <v>0</v>
      </c>
      <c r="IQ1" s="319">
        <v>0</v>
      </c>
      <c r="IR1" s="319">
        <v>0</v>
      </c>
      <c r="IS1" s="319">
        <v>0</v>
      </c>
      <c r="IT1" s="319">
        <v>0</v>
      </c>
      <c r="IU1" s="319">
        <v>0</v>
      </c>
      <c r="IV1" s="319">
        <v>0</v>
      </c>
    </row>
    <row r="2" spans="1:256" ht="12.75">
      <c r="A2" s="319">
        <v>0</v>
      </c>
      <c r="B2" s="319">
        <v>0</v>
      </c>
      <c r="C2" s="319">
        <v>0</v>
      </c>
      <c r="D2" s="319" t="s">
        <v>4</v>
      </c>
      <c r="E2" s="319" t="s">
        <v>5</v>
      </c>
      <c r="F2" s="319" t="s">
        <v>188</v>
      </c>
      <c r="G2" s="319" t="s">
        <v>189</v>
      </c>
      <c r="H2" s="319" t="s">
        <v>190</v>
      </c>
      <c r="I2" s="319" t="s">
        <v>191</v>
      </c>
      <c r="J2" s="319" t="s">
        <v>192</v>
      </c>
      <c r="K2" s="319" t="s">
        <v>193</v>
      </c>
      <c r="L2" s="319" t="s">
        <v>194</v>
      </c>
      <c r="M2" s="319" t="s">
        <v>195</v>
      </c>
      <c r="N2" s="319" t="s">
        <v>196</v>
      </c>
      <c r="O2" s="319" t="s">
        <v>197</v>
      </c>
      <c r="P2" s="319" t="s">
        <v>198</v>
      </c>
      <c r="Q2" s="319" t="s">
        <v>199</v>
      </c>
      <c r="R2" s="319" t="s">
        <v>200</v>
      </c>
      <c r="S2" s="319" t="s">
        <v>201</v>
      </c>
      <c r="T2" s="319" t="s">
        <v>202</v>
      </c>
      <c r="U2" s="319">
        <v>0</v>
      </c>
      <c r="V2" s="319">
        <v>0</v>
      </c>
      <c r="W2" s="319">
        <v>0</v>
      </c>
      <c r="X2" s="319">
        <v>0</v>
      </c>
      <c r="Y2" s="319">
        <v>0</v>
      </c>
      <c r="Z2" s="319">
        <v>0</v>
      </c>
      <c r="AA2" s="319">
        <v>0</v>
      </c>
      <c r="AB2" s="319">
        <v>0</v>
      </c>
      <c r="AC2" s="319">
        <v>0</v>
      </c>
      <c r="AD2" s="319">
        <v>0</v>
      </c>
      <c r="AE2" s="319">
        <v>0</v>
      </c>
      <c r="AF2" s="319">
        <v>0</v>
      </c>
      <c r="AG2" s="319">
        <v>0</v>
      </c>
      <c r="AH2" s="319">
        <v>0</v>
      </c>
      <c r="AI2" s="319">
        <v>0</v>
      </c>
      <c r="AJ2" s="319">
        <v>0</v>
      </c>
      <c r="AK2" s="319">
        <v>0</v>
      </c>
      <c r="AL2" s="319">
        <v>0</v>
      </c>
      <c r="AM2" s="319">
        <v>0</v>
      </c>
      <c r="AN2" s="319">
        <v>0</v>
      </c>
      <c r="AO2" s="319">
        <v>0</v>
      </c>
      <c r="AP2" s="319">
        <v>0</v>
      </c>
      <c r="AQ2" s="319">
        <v>0</v>
      </c>
      <c r="AR2" s="319">
        <v>0</v>
      </c>
      <c r="AS2" s="319">
        <v>0</v>
      </c>
      <c r="AT2" s="319">
        <v>0</v>
      </c>
      <c r="AU2" s="319">
        <v>0</v>
      </c>
      <c r="AV2" s="319">
        <v>0</v>
      </c>
      <c r="AW2" s="319">
        <v>0</v>
      </c>
      <c r="AX2" s="319">
        <v>0</v>
      </c>
      <c r="AY2" s="319">
        <v>0</v>
      </c>
      <c r="AZ2" s="319">
        <v>0</v>
      </c>
      <c r="BA2" s="319">
        <v>0</v>
      </c>
      <c r="BB2" s="319">
        <v>0</v>
      </c>
      <c r="BC2" s="319">
        <v>0</v>
      </c>
      <c r="BD2" s="319">
        <v>0</v>
      </c>
      <c r="BE2" s="319">
        <v>0</v>
      </c>
      <c r="BF2" s="319">
        <v>0</v>
      </c>
      <c r="BG2" s="319">
        <v>0</v>
      </c>
      <c r="BH2" s="319">
        <v>0</v>
      </c>
      <c r="BI2" s="319">
        <v>0</v>
      </c>
      <c r="BJ2" s="319">
        <v>0</v>
      </c>
      <c r="BK2" s="319">
        <v>0</v>
      </c>
      <c r="BL2" s="319">
        <v>0</v>
      </c>
      <c r="BM2" s="319">
        <v>0</v>
      </c>
      <c r="BN2" s="319">
        <v>0</v>
      </c>
      <c r="BO2" s="319">
        <v>0</v>
      </c>
      <c r="BP2" s="319">
        <v>0</v>
      </c>
      <c r="BQ2" s="319">
        <v>0</v>
      </c>
      <c r="BR2" s="319">
        <v>0</v>
      </c>
      <c r="BS2" s="319">
        <v>0</v>
      </c>
      <c r="BT2" s="319">
        <v>0</v>
      </c>
      <c r="BU2" s="319">
        <v>0</v>
      </c>
      <c r="BV2" s="319">
        <v>0</v>
      </c>
      <c r="BW2" s="319">
        <v>0</v>
      </c>
      <c r="BX2" s="319">
        <v>0</v>
      </c>
      <c r="BY2" s="319">
        <v>0</v>
      </c>
      <c r="BZ2" s="319">
        <v>0</v>
      </c>
      <c r="CA2" s="319">
        <v>0</v>
      </c>
      <c r="CB2" s="319">
        <v>0</v>
      </c>
      <c r="CC2" s="319">
        <v>0</v>
      </c>
      <c r="CD2" s="319">
        <v>0</v>
      </c>
      <c r="CE2" s="319">
        <v>0</v>
      </c>
      <c r="CF2" s="319">
        <v>0</v>
      </c>
      <c r="CG2" s="319">
        <v>0</v>
      </c>
      <c r="CH2" s="319">
        <v>0</v>
      </c>
      <c r="CI2" s="319">
        <v>0</v>
      </c>
      <c r="CJ2" s="319">
        <v>0</v>
      </c>
      <c r="CK2" s="319">
        <v>0</v>
      </c>
      <c r="CL2" s="319">
        <v>0</v>
      </c>
      <c r="CM2" s="319">
        <v>0</v>
      </c>
      <c r="CN2" s="319">
        <v>0</v>
      </c>
      <c r="CO2" s="319">
        <v>0</v>
      </c>
      <c r="CP2" s="319">
        <v>0</v>
      </c>
      <c r="CQ2" s="319">
        <v>0</v>
      </c>
      <c r="CR2" s="319">
        <v>0</v>
      </c>
      <c r="CS2" s="319">
        <v>0</v>
      </c>
      <c r="CT2" s="319">
        <v>0</v>
      </c>
      <c r="CU2" s="319">
        <v>0</v>
      </c>
      <c r="CV2" s="319">
        <v>0</v>
      </c>
      <c r="CW2" s="319">
        <v>0</v>
      </c>
      <c r="CX2" s="319">
        <v>0</v>
      </c>
      <c r="CY2" s="319">
        <v>0</v>
      </c>
      <c r="CZ2" s="319">
        <v>0</v>
      </c>
      <c r="DA2" s="319">
        <v>0</v>
      </c>
      <c r="DB2" s="319">
        <v>0</v>
      </c>
      <c r="DC2" s="319">
        <v>0</v>
      </c>
      <c r="DD2" s="319">
        <v>0</v>
      </c>
      <c r="DE2" s="319">
        <v>0</v>
      </c>
      <c r="DF2" s="319">
        <v>0</v>
      </c>
      <c r="DG2" s="319">
        <v>0</v>
      </c>
      <c r="DH2" s="319">
        <v>0</v>
      </c>
      <c r="DI2" s="319">
        <v>0</v>
      </c>
      <c r="DJ2" s="319">
        <v>0</v>
      </c>
      <c r="DK2" s="319">
        <v>0</v>
      </c>
      <c r="DL2" s="319">
        <v>0</v>
      </c>
      <c r="DM2" s="319">
        <v>0</v>
      </c>
      <c r="DN2" s="319">
        <v>0</v>
      </c>
      <c r="DO2" s="319">
        <v>0</v>
      </c>
      <c r="DP2" s="319">
        <v>0</v>
      </c>
      <c r="DQ2" s="319">
        <v>0</v>
      </c>
      <c r="DR2" s="319">
        <v>0</v>
      </c>
      <c r="DS2" s="319">
        <v>0</v>
      </c>
      <c r="DT2" s="319">
        <v>0</v>
      </c>
      <c r="DU2" s="319">
        <v>0</v>
      </c>
      <c r="DV2" s="319">
        <v>0</v>
      </c>
      <c r="DW2" s="319">
        <v>0</v>
      </c>
      <c r="DX2" s="319">
        <v>0</v>
      </c>
      <c r="DY2" s="319">
        <v>0</v>
      </c>
      <c r="DZ2" s="319">
        <v>0</v>
      </c>
      <c r="EA2" s="319">
        <v>0</v>
      </c>
      <c r="EB2" s="319">
        <v>0</v>
      </c>
      <c r="EC2" s="319">
        <v>0</v>
      </c>
      <c r="ED2" s="319">
        <v>0</v>
      </c>
      <c r="EE2" s="319">
        <v>0</v>
      </c>
      <c r="EF2" s="319">
        <v>0</v>
      </c>
      <c r="EG2" s="319">
        <v>0</v>
      </c>
      <c r="EH2" s="319">
        <v>0</v>
      </c>
      <c r="EI2" s="319">
        <v>0</v>
      </c>
      <c r="EJ2" s="319">
        <v>0</v>
      </c>
      <c r="EK2" s="319">
        <v>0</v>
      </c>
      <c r="EL2" s="319">
        <v>0</v>
      </c>
      <c r="EM2" s="319">
        <v>0</v>
      </c>
      <c r="EN2" s="319">
        <v>0</v>
      </c>
      <c r="EO2" s="319">
        <v>0</v>
      </c>
      <c r="EP2" s="319">
        <v>0</v>
      </c>
      <c r="EQ2" s="319">
        <v>0</v>
      </c>
      <c r="ER2" s="319">
        <v>0</v>
      </c>
      <c r="ES2" s="319">
        <v>0</v>
      </c>
      <c r="ET2" s="319">
        <v>0</v>
      </c>
      <c r="EU2" s="319">
        <v>0</v>
      </c>
      <c r="EV2" s="319">
        <v>0</v>
      </c>
      <c r="EW2" s="319">
        <v>0</v>
      </c>
      <c r="EX2" s="319">
        <v>0</v>
      </c>
      <c r="EY2" s="319">
        <v>0</v>
      </c>
      <c r="EZ2" s="319">
        <v>0</v>
      </c>
      <c r="FA2" s="319">
        <v>0</v>
      </c>
      <c r="FB2" s="319">
        <v>0</v>
      </c>
      <c r="FC2" s="319">
        <v>0</v>
      </c>
      <c r="FD2" s="319">
        <v>0</v>
      </c>
      <c r="FE2" s="319">
        <v>0</v>
      </c>
      <c r="FF2" s="319">
        <v>0</v>
      </c>
      <c r="FG2" s="319">
        <v>0</v>
      </c>
      <c r="FH2" s="319">
        <v>0</v>
      </c>
      <c r="FI2" s="319">
        <v>0</v>
      </c>
      <c r="FJ2" s="319">
        <v>0</v>
      </c>
      <c r="FK2" s="319">
        <v>0</v>
      </c>
      <c r="FL2" s="319">
        <v>0</v>
      </c>
      <c r="FM2" s="319">
        <v>0</v>
      </c>
      <c r="FN2" s="319">
        <v>0</v>
      </c>
      <c r="FO2" s="319">
        <v>0</v>
      </c>
      <c r="FP2" s="319">
        <v>0</v>
      </c>
      <c r="FQ2" s="319">
        <v>0</v>
      </c>
      <c r="FR2" s="319">
        <v>0</v>
      </c>
      <c r="FS2" s="319">
        <v>0</v>
      </c>
      <c r="FT2" s="319">
        <v>0</v>
      </c>
      <c r="FU2" s="319">
        <v>0</v>
      </c>
      <c r="FV2" s="319">
        <v>0</v>
      </c>
      <c r="FW2" s="319">
        <v>0</v>
      </c>
      <c r="FX2" s="319">
        <v>0</v>
      </c>
      <c r="FY2" s="319">
        <v>0</v>
      </c>
      <c r="FZ2" s="319">
        <v>0</v>
      </c>
      <c r="GA2" s="319">
        <v>0</v>
      </c>
      <c r="GB2" s="319">
        <v>0</v>
      </c>
      <c r="GC2" s="319">
        <v>0</v>
      </c>
      <c r="GD2" s="319">
        <v>0</v>
      </c>
      <c r="GE2" s="319">
        <v>0</v>
      </c>
      <c r="GF2" s="319">
        <v>0</v>
      </c>
      <c r="GG2" s="319">
        <v>0</v>
      </c>
      <c r="GH2" s="319">
        <v>0</v>
      </c>
      <c r="GI2" s="319">
        <v>0</v>
      </c>
      <c r="GJ2" s="319">
        <v>0</v>
      </c>
      <c r="GK2" s="319">
        <v>0</v>
      </c>
      <c r="GL2" s="319">
        <v>0</v>
      </c>
      <c r="GM2" s="319">
        <v>0</v>
      </c>
      <c r="GN2" s="319">
        <v>0</v>
      </c>
      <c r="GO2" s="319">
        <v>0</v>
      </c>
      <c r="GP2" s="319">
        <v>0</v>
      </c>
      <c r="GQ2" s="319">
        <v>0</v>
      </c>
      <c r="GR2" s="319">
        <v>0</v>
      </c>
      <c r="GS2" s="319">
        <v>0</v>
      </c>
      <c r="GT2" s="319">
        <v>0</v>
      </c>
      <c r="GU2" s="319">
        <v>0</v>
      </c>
      <c r="GV2" s="319">
        <v>0</v>
      </c>
      <c r="GW2" s="319">
        <v>0</v>
      </c>
      <c r="GX2" s="319">
        <v>0</v>
      </c>
      <c r="GY2" s="319">
        <v>0</v>
      </c>
      <c r="GZ2" s="319">
        <v>0</v>
      </c>
      <c r="HA2" s="319">
        <v>0</v>
      </c>
      <c r="HB2" s="319">
        <v>0</v>
      </c>
      <c r="HC2" s="319">
        <v>0</v>
      </c>
      <c r="HD2" s="319">
        <v>0</v>
      </c>
      <c r="HE2" s="319">
        <v>0</v>
      </c>
      <c r="HF2" s="319">
        <v>0</v>
      </c>
      <c r="HG2" s="319">
        <v>0</v>
      </c>
      <c r="HH2" s="319">
        <v>0</v>
      </c>
      <c r="HI2" s="319">
        <v>0</v>
      </c>
      <c r="HJ2" s="319">
        <v>0</v>
      </c>
      <c r="HK2" s="319">
        <v>0</v>
      </c>
      <c r="HL2" s="319">
        <v>0</v>
      </c>
      <c r="HM2" s="319">
        <v>0</v>
      </c>
      <c r="HN2" s="319">
        <v>0</v>
      </c>
      <c r="HO2" s="319">
        <v>0</v>
      </c>
      <c r="HP2" s="319">
        <v>0</v>
      </c>
      <c r="HQ2" s="319">
        <v>0</v>
      </c>
      <c r="HR2" s="319">
        <v>0</v>
      </c>
      <c r="HS2" s="319">
        <v>0</v>
      </c>
      <c r="HT2" s="319">
        <v>0</v>
      </c>
      <c r="HU2" s="319">
        <v>0</v>
      </c>
      <c r="HV2" s="319">
        <v>0</v>
      </c>
      <c r="HW2" s="319">
        <v>0</v>
      </c>
      <c r="HX2" s="319">
        <v>0</v>
      </c>
      <c r="HY2" s="319">
        <v>0</v>
      </c>
      <c r="HZ2" s="319">
        <v>0</v>
      </c>
      <c r="IA2" s="319">
        <v>0</v>
      </c>
      <c r="IB2" s="319">
        <v>0</v>
      </c>
      <c r="IC2" s="319">
        <v>0</v>
      </c>
      <c r="ID2" s="319">
        <v>0</v>
      </c>
      <c r="IE2" s="319">
        <v>0</v>
      </c>
      <c r="IF2" s="319">
        <v>0</v>
      </c>
      <c r="IG2" s="319">
        <v>0</v>
      </c>
      <c r="IH2" s="319">
        <v>0</v>
      </c>
      <c r="II2" s="319">
        <v>0</v>
      </c>
      <c r="IJ2" s="319">
        <v>0</v>
      </c>
      <c r="IK2" s="319">
        <v>0</v>
      </c>
      <c r="IL2" s="319">
        <v>0</v>
      </c>
      <c r="IM2" s="319">
        <v>0</v>
      </c>
      <c r="IN2" s="319">
        <v>0</v>
      </c>
      <c r="IO2" s="319">
        <v>0</v>
      </c>
      <c r="IP2" s="319">
        <v>0</v>
      </c>
      <c r="IQ2" s="319">
        <v>0</v>
      </c>
      <c r="IR2" s="319">
        <v>0</v>
      </c>
      <c r="IS2" s="319">
        <v>0</v>
      </c>
      <c r="IT2" s="319">
        <v>0</v>
      </c>
      <c r="IU2" s="319">
        <v>0</v>
      </c>
      <c r="IV2" s="319">
        <v>0</v>
      </c>
    </row>
    <row r="3" spans="1:256" ht="12.75">
      <c r="A3" s="319">
        <v>0</v>
      </c>
      <c r="B3" s="319" t="s">
        <v>209</v>
      </c>
      <c r="C3" s="319" t="s">
        <v>22</v>
      </c>
      <c r="D3" s="319">
        <v>53.581830000000004</v>
      </c>
      <c r="E3" s="319">
        <v>57.144324999999995</v>
      </c>
      <c r="F3" s="319">
        <v>59.67482499999999</v>
      </c>
      <c r="G3" s="319">
        <v>61.37743719956045</v>
      </c>
      <c r="H3" s="319">
        <v>63.13779139329827</v>
      </c>
      <c r="I3" s="319">
        <v>64.95147781610731</v>
      </c>
      <c r="J3" s="319">
        <v>65.98431674009716</v>
      </c>
      <c r="K3" s="319">
        <v>67.03441226798172</v>
      </c>
      <c r="L3" s="319">
        <v>68.10205528756757</v>
      </c>
      <c r="M3" s="319">
        <v>69.18754169398792</v>
      </c>
      <c r="N3" s="319">
        <v>70.29117247921403</v>
      </c>
      <c r="O3" s="319">
        <v>70.66223040409979</v>
      </c>
      <c r="P3" s="319">
        <v>71.03533202564172</v>
      </c>
      <c r="Q3" s="319">
        <v>71.41048911232204</v>
      </c>
      <c r="R3" s="319">
        <v>71.78771351284598</v>
      </c>
      <c r="S3" s="319">
        <v>72.1670171569593</v>
      </c>
      <c r="T3" s="319">
        <v>72.1890810658827</v>
      </c>
      <c r="U3" s="319">
        <v>0</v>
      </c>
      <c r="V3" s="319">
        <v>0</v>
      </c>
      <c r="W3" s="319">
        <v>0</v>
      </c>
      <c r="X3" s="319">
        <v>0</v>
      </c>
      <c r="Y3" s="319">
        <v>0</v>
      </c>
      <c r="Z3" s="319">
        <v>0</v>
      </c>
      <c r="AA3" s="319">
        <v>0</v>
      </c>
      <c r="AB3" s="319">
        <v>0</v>
      </c>
      <c r="AC3" s="319">
        <v>0</v>
      </c>
      <c r="AD3" s="319">
        <v>0</v>
      </c>
      <c r="AE3" s="319">
        <v>0</v>
      </c>
      <c r="AF3" s="319">
        <v>0</v>
      </c>
      <c r="AG3" s="319">
        <v>0</v>
      </c>
      <c r="AH3" s="319">
        <v>0</v>
      </c>
      <c r="AI3" s="319">
        <v>0</v>
      </c>
      <c r="AJ3" s="319">
        <v>0</v>
      </c>
      <c r="AK3" s="319">
        <v>0</v>
      </c>
      <c r="AL3" s="319">
        <v>0</v>
      </c>
      <c r="AM3" s="319">
        <v>0</v>
      </c>
      <c r="AN3" s="319">
        <v>0</v>
      </c>
      <c r="AO3" s="319">
        <v>0</v>
      </c>
      <c r="AP3" s="319">
        <v>0</v>
      </c>
      <c r="AQ3" s="319">
        <v>0</v>
      </c>
      <c r="AR3" s="319">
        <v>0</v>
      </c>
      <c r="AS3" s="319">
        <v>0</v>
      </c>
      <c r="AT3" s="319">
        <v>0</v>
      </c>
      <c r="AU3" s="319">
        <v>0</v>
      </c>
      <c r="AV3" s="319">
        <v>0</v>
      </c>
      <c r="AW3" s="319">
        <v>0</v>
      </c>
      <c r="AX3" s="319">
        <v>0</v>
      </c>
      <c r="AY3" s="319">
        <v>0</v>
      </c>
      <c r="AZ3" s="319">
        <v>0</v>
      </c>
      <c r="BA3" s="319">
        <v>0</v>
      </c>
      <c r="BB3" s="319">
        <v>0</v>
      </c>
      <c r="BC3" s="319">
        <v>0</v>
      </c>
      <c r="BD3" s="319">
        <v>0</v>
      </c>
      <c r="BE3" s="319">
        <v>0</v>
      </c>
      <c r="BF3" s="319">
        <v>0</v>
      </c>
      <c r="BG3" s="319">
        <v>0</v>
      </c>
      <c r="BH3" s="319">
        <v>0</v>
      </c>
      <c r="BI3" s="319">
        <v>0</v>
      </c>
      <c r="BJ3" s="319">
        <v>0</v>
      </c>
      <c r="BK3" s="319">
        <v>0</v>
      </c>
      <c r="BL3" s="319">
        <v>0</v>
      </c>
      <c r="BM3" s="319">
        <v>0</v>
      </c>
      <c r="BN3" s="319">
        <v>0</v>
      </c>
      <c r="BO3" s="319">
        <v>0</v>
      </c>
      <c r="BP3" s="319">
        <v>0</v>
      </c>
      <c r="BQ3" s="319">
        <v>0</v>
      </c>
      <c r="BR3" s="319">
        <v>0</v>
      </c>
      <c r="BS3" s="319">
        <v>0</v>
      </c>
      <c r="BT3" s="319">
        <v>0</v>
      </c>
      <c r="BU3" s="319">
        <v>0</v>
      </c>
      <c r="BV3" s="319">
        <v>0</v>
      </c>
      <c r="BW3" s="319">
        <v>0</v>
      </c>
      <c r="BX3" s="319">
        <v>0</v>
      </c>
      <c r="BY3" s="319">
        <v>0</v>
      </c>
      <c r="BZ3" s="319">
        <v>0</v>
      </c>
      <c r="CA3" s="319">
        <v>0</v>
      </c>
      <c r="CB3" s="319">
        <v>0</v>
      </c>
      <c r="CC3" s="319">
        <v>0</v>
      </c>
      <c r="CD3" s="319">
        <v>0</v>
      </c>
      <c r="CE3" s="319">
        <v>0</v>
      </c>
      <c r="CF3" s="319">
        <v>0</v>
      </c>
      <c r="CG3" s="319">
        <v>0</v>
      </c>
      <c r="CH3" s="319">
        <v>0</v>
      </c>
      <c r="CI3" s="319">
        <v>0</v>
      </c>
      <c r="CJ3" s="319">
        <v>0</v>
      </c>
      <c r="CK3" s="319">
        <v>0</v>
      </c>
      <c r="CL3" s="319">
        <v>0</v>
      </c>
      <c r="CM3" s="319">
        <v>0</v>
      </c>
      <c r="CN3" s="319">
        <v>0</v>
      </c>
      <c r="CO3" s="319">
        <v>0</v>
      </c>
      <c r="CP3" s="319">
        <v>0</v>
      </c>
      <c r="CQ3" s="319">
        <v>0</v>
      </c>
      <c r="CR3" s="319">
        <v>0</v>
      </c>
      <c r="CS3" s="319">
        <v>0</v>
      </c>
      <c r="CT3" s="319">
        <v>0</v>
      </c>
      <c r="CU3" s="319">
        <v>0</v>
      </c>
      <c r="CV3" s="319">
        <v>0</v>
      </c>
      <c r="CW3" s="319">
        <v>0</v>
      </c>
      <c r="CX3" s="319">
        <v>0</v>
      </c>
      <c r="CY3" s="319">
        <v>0</v>
      </c>
      <c r="CZ3" s="319">
        <v>0</v>
      </c>
      <c r="DA3" s="319">
        <v>0</v>
      </c>
      <c r="DB3" s="319">
        <v>0</v>
      </c>
      <c r="DC3" s="319">
        <v>0</v>
      </c>
      <c r="DD3" s="319">
        <v>0</v>
      </c>
      <c r="DE3" s="319">
        <v>0</v>
      </c>
      <c r="DF3" s="319">
        <v>0</v>
      </c>
      <c r="DG3" s="319">
        <v>0</v>
      </c>
      <c r="DH3" s="319">
        <v>0</v>
      </c>
      <c r="DI3" s="319">
        <v>0</v>
      </c>
      <c r="DJ3" s="319">
        <v>0</v>
      </c>
      <c r="DK3" s="319">
        <v>0</v>
      </c>
      <c r="DL3" s="319">
        <v>0</v>
      </c>
      <c r="DM3" s="319">
        <v>0</v>
      </c>
      <c r="DN3" s="319">
        <v>0</v>
      </c>
      <c r="DO3" s="319">
        <v>0</v>
      </c>
      <c r="DP3" s="319">
        <v>0</v>
      </c>
      <c r="DQ3" s="319">
        <v>0</v>
      </c>
      <c r="DR3" s="319">
        <v>0</v>
      </c>
      <c r="DS3" s="319">
        <v>0</v>
      </c>
      <c r="DT3" s="319">
        <v>0</v>
      </c>
      <c r="DU3" s="319">
        <v>0</v>
      </c>
      <c r="DV3" s="319">
        <v>0</v>
      </c>
      <c r="DW3" s="319">
        <v>0</v>
      </c>
      <c r="DX3" s="319">
        <v>0</v>
      </c>
      <c r="DY3" s="319">
        <v>0</v>
      </c>
      <c r="DZ3" s="319">
        <v>0</v>
      </c>
      <c r="EA3" s="319">
        <v>0</v>
      </c>
      <c r="EB3" s="319">
        <v>0</v>
      </c>
      <c r="EC3" s="319">
        <v>0</v>
      </c>
      <c r="ED3" s="319">
        <v>0</v>
      </c>
      <c r="EE3" s="319">
        <v>0</v>
      </c>
      <c r="EF3" s="319">
        <v>0</v>
      </c>
      <c r="EG3" s="319">
        <v>0</v>
      </c>
      <c r="EH3" s="319">
        <v>0</v>
      </c>
      <c r="EI3" s="319">
        <v>0</v>
      </c>
      <c r="EJ3" s="319">
        <v>0</v>
      </c>
      <c r="EK3" s="319">
        <v>0</v>
      </c>
      <c r="EL3" s="319">
        <v>0</v>
      </c>
      <c r="EM3" s="319">
        <v>0</v>
      </c>
      <c r="EN3" s="319">
        <v>0</v>
      </c>
      <c r="EO3" s="319">
        <v>0</v>
      </c>
      <c r="EP3" s="319">
        <v>0</v>
      </c>
      <c r="EQ3" s="319">
        <v>0</v>
      </c>
      <c r="ER3" s="319">
        <v>0</v>
      </c>
      <c r="ES3" s="319">
        <v>0</v>
      </c>
      <c r="ET3" s="319">
        <v>0</v>
      </c>
      <c r="EU3" s="319">
        <v>0</v>
      </c>
      <c r="EV3" s="319">
        <v>0</v>
      </c>
      <c r="EW3" s="319">
        <v>0</v>
      </c>
      <c r="EX3" s="319">
        <v>0</v>
      </c>
      <c r="EY3" s="319">
        <v>0</v>
      </c>
      <c r="EZ3" s="319">
        <v>0</v>
      </c>
      <c r="FA3" s="319">
        <v>0</v>
      </c>
      <c r="FB3" s="319">
        <v>0</v>
      </c>
      <c r="FC3" s="319">
        <v>0</v>
      </c>
      <c r="FD3" s="319">
        <v>0</v>
      </c>
      <c r="FE3" s="319">
        <v>0</v>
      </c>
      <c r="FF3" s="319">
        <v>0</v>
      </c>
      <c r="FG3" s="319">
        <v>0</v>
      </c>
      <c r="FH3" s="319">
        <v>0</v>
      </c>
      <c r="FI3" s="319">
        <v>0</v>
      </c>
      <c r="FJ3" s="319">
        <v>0</v>
      </c>
      <c r="FK3" s="319">
        <v>0</v>
      </c>
      <c r="FL3" s="319">
        <v>0</v>
      </c>
      <c r="FM3" s="319">
        <v>0</v>
      </c>
      <c r="FN3" s="319">
        <v>0</v>
      </c>
      <c r="FO3" s="319">
        <v>0</v>
      </c>
      <c r="FP3" s="319">
        <v>0</v>
      </c>
      <c r="FQ3" s="319">
        <v>0</v>
      </c>
      <c r="FR3" s="319">
        <v>0</v>
      </c>
      <c r="FS3" s="319">
        <v>0</v>
      </c>
      <c r="FT3" s="319">
        <v>0</v>
      </c>
      <c r="FU3" s="319">
        <v>0</v>
      </c>
      <c r="FV3" s="319">
        <v>0</v>
      </c>
      <c r="FW3" s="319">
        <v>0</v>
      </c>
      <c r="FX3" s="319">
        <v>0</v>
      </c>
      <c r="FY3" s="319">
        <v>0</v>
      </c>
      <c r="FZ3" s="319">
        <v>0</v>
      </c>
      <c r="GA3" s="319">
        <v>0</v>
      </c>
      <c r="GB3" s="319">
        <v>0</v>
      </c>
      <c r="GC3" s="319">
        <v>0</v>
      </c>
      <c r="GD3" s="319">
        <v>0</v>
      </c>
      <c r="GE3" s="319">
        <v>0</v>
      </c>
      <c r="GF3" s="319">
        <v>0</v>
      </c>
      <c r="GG3" s="319">
        <v>0</v>
      </c>
      <c r="GH3" s="319">
        <v>0</v>
      </c>
      <c r="GI3" s="319">
        <v>0</v>
      </c>
      <c r="GJ3" s="319">
        <v>0</v>
      </c>
      <c r="GK3" s="319">
        <v>0</v>
      </c>
      <c r="GL3" s="319">
        <v>0</v>
      </c>
      <c r="GM3" s="319">
        <v>0</v>
      </c>
      <c r="GN3" s="319">
        <v>0</v>
      </c>
      <c r="GO3" s="319">
        <v>0</v>
      </c>
      <c r="GP3" s="319">
        <v>0</v>
      </c>
      <c r="GQ3" s="319">
        <v>0</v>
      </c>
      <c r="GR3" s="319">
        <v>0</v>
      </c>
      <c r="GS3" s="319">
        <v>0</v>
      </c>
      <c r="GT3" s="319">
        <v>0</v>
      </c>
      <c r="GU3" s="319">
        <v>0</v>
      </c>
      <c r="GV3" s="319">
        <v>0</v>
      </c>
      <c r="GW3" s="319">
        <v>0</v>
      </c>
      <c r="GX3" s="319">
        <v>0</v>
      </c>
      <c r="GY3" s="319">
        <v>0</v>
      </c>
      <c r="GZ3" s="319">
        <v>0</v>
      </c>
      <c r="HA3" s="319">
        <v>0</v>
      </c>
      <c r="HB3" s="319">
        <v>0</v>
      </c>
      <c r="HC3" s="319">
        <v>0</v>
      </c>
      <c r="HD3" s="319">
        <v>0</v>
      </c>
      <c r="HE3" s="319">
        <v>0</v>
      </c>
      <c r="HF3" s="319">
        <v>0</v>
      </c>
      <c r="HG3" s="319">
        <v>0</v>
      </c>
      <c r="HH3" s="319">
        <v>0</v>
      </c>
      <c r="HI3" s="319">
        <v>0</v>
      </c>
      <c r="HJ3" s="319">
        <v>0</v>
      </c>
      <c r="HK3" s="319">
        <v>0</v>
      </c>
      <c r="HL3" s="319">
        <v>0</v>
      </c>
      <c r="HM3" s="319">
        <v>0</v>
      </c>
      <c r="HN3" s="319">
        <v>0</v>
      </c>
      <c r="HO3" s="319">
        <v>0</v>
      </c>
      <c r="HP3" s="319">
        <v>0</v>
      </c>
      <c r="HQ3" s="319">
        <v>0</v>
      </c>
      <c r="HR3" s="319">
        <v>0</v>
      </c>
      <c r="HS3" s="319">
        <v>0</v>
      </c>
      <c r="HT3" s="319">
        <v>0</v>
      </c>
      <c r="HU3" s="319">
        <v>0</v>
      </c>
      <c r="HV3" s="319">
        <v>0</v>
      </c>
      <c r="HW3" s="319">
        <v>0</v>
      </c>
      <c r="HX3" s="319">
        <v>0</v>
      </c>
      <c r="HY3" s="319">
        <v>0</v>
      </c>
      <c r="HZ3" s="319">
        <v>0</v>
      </c>
      <c r="IA3" s="319">
        <v>0</v>
      </c>
      <c r="IB3" s="319">
        <v>0</v>
      </c>
      <c r="IC3" s="319">
        <v>0</v>
      </c>
      <c r="ID3" s="319">
        <v>0</v>
      </c>
      <c r="IE3" s="319">
        <v>0</v>
      </c>
      <c r="IF3" s="319">
        <v>0</v>
      </c>
      <c r="IG3" s="319">
        <v>0</v>
      </c>
      <c r="IH3" s="319">
        <v>0</v>
      </c>
      <c r="II3" s="319">
        <v>0</v>
      </c>
      <c r="IJ3" s="319">
        <v>0</v>
      </c>
      <c r="IK3" s="319">
        <v>0</v>
      </c>
      <c r="IL3" s="319">
        <v>0</v>
      </c>
      <c r="IM3" s="319">
        <v>0</v>
      </c>
      <c r="IN3" s="319">
        <v>0</v>
      </c>
      <c r="IO3" s="319">
        <v>0</v>
      </c>
      <c r="IP3" s="319">
        <v>0</v>
      </c>
      <c r="IQ3" s="319">
        <v>0</v>
      </c>
      <c r="IR3" s="319">
        <v>0</v>
      </c>
      <c r="IS3" s="319">
        <v>0</v>
      </c>
      <c r="IT3" s="319">
        <v>0</v>
      </c>
      <c r="IU3" s="319">
        <v>0</v>
      </c>
      <c r="IV3" s="319">
        <v>0</v>
      </c>
    </row>
    <row r="4" spans="1:256" ht="12.75">
      <c r="A4" s="319">
        <v>0</v>
      </c>
      <c r="B4" s="319" t="s">
        <v>209</v>
      </c>
      <c r="C4" s="319" t="s">
        <v>23</v>
      </c>
      <c r="D4" s="319">
        <v>69.7372</v>
      </c>
      <c r="E4" s="319">
        <v>73.77542499999998</v>
      </c>
      <c r="F4" s="319">
        <v>76.19717500000002</v>
      </c>
      <c r="G4" s="319">
        <v>77.71407526550105</v>
      </c>
      <c r="H4" s="319">
        <v>79.29216436412072</v>
      </c>
      <c r="I4" s="319">
        <v>80.92022374199246</v>
      </c>
      <c r="J4" s="319">
        <v>81.90665816224487</v>
      </c>
      <c r="K4" s="319">
        <v>82.91119916428995</v>
      </c>
      <c r="L4" s="319">
        <v>83.93419325177622</v>
      </c>
      <c r="M4" s="319">
        <v>84.9759942430707</v>
      </c>
      <c r="N4" s="319">
        <v>86.03696344505511</v>
      </c>
      <c r="O4" s="319">
        <v>86.56872783550202</v>
      </c>
      <c r="P4" s="319">
        <v>87.10409266774478</v>
      </c>
      <c r="Q4" s="319">
        <v>87.64308623074784</v>
      </c>
      <c r="R4" s="319">
        <v>88.18573710019274</v>
      </c>
      <c r="S4" s="319">
        <v>88.73207414274266</v>
      </c>
      <c r="T4" s="319">
        <v>89.01584375189998</v>
      </c>
      <c r="U4" s="319">
        <v>0</v>
      </c>
      <c r="V4" s="319">
        <v>0</v>
      </c>
      <c r="W4" s="319">
        <v>0</v>
      </c>
      <c r="X4" s="319">
        <v>0</v>
      </c>
      <c r="Y4" s="319">
        <v>0</v>
      </c>
      <c r="Z4" s="319">
        <v>0</v>
      </c>
      <c r="AA4" s="319">
        <v>0</v>
      </c>
      <c r="AB4" s="319">
        <v>0</v>
      </c>
      <c r="AC4" s="319">
        <v>0</v>
      </c>
      <c r="AD4" s="319">
        <v>0</v>
      </c>
      <c r="AE4" s="319">
        <v>0</v>
      </c>
      <c r="AF4" s="319">
        <v>0</v>
      </c>
      <c r="AG4" s="319">
        <v>0</v>
      </c>
      <c r="AH4" s="319">
        <v>0</v>
      </c>
      <c r="AI4" s="319">
        <v>0</v>
      </c>
      <c r="AJ4" s="319">
        <v>0</v>
      </c>
      <c r="AK4" s="319">
        <v>0</v>
      </c>
      <c r="AL4" s="319">
        <v>0</v>
      </c>
      <c r="AM4" s="319">
        <v>0</v>
      </c>
      <c r="AN4" s="319">
        <v>0</v>
      </c>
      <c r="AO4" s="319">
        <v>0</v>
      </c>
      <c r="AP4" s="319">
        <v>0</v>
      </c>
      <c r="AQ4" s="319">
        <v>0</v>
      </c>
      <c r="AR4" s="319">
        <v>0</v>
      </c>
      <c r="AS4" s="319">
        <v>0</v>
      </c>
      <c r="AT4" s="319">
        <v>0</v>
      </c>
      <c r="AU4" s="319">
        <v>0</v>
      </c>
      <c r="AV4" s="319">
        <v>0</v>
      </c>
      <c r="AW4" s="319">
        <v>0</v>
      </c>
      <c r="AX4" s="319">
        <v>0</v>
      </c>
      <c r="AY4" s="319">
        <v>0</v>
      </c>
      <c r="AZ4" s="319">
        <v>0</v>
      </c>
      <c r="BA4" s="319">
        <v>0</v>
      </c>
      <c r="BB4" s="319">
        <v>0</v>
      </c>
      <c r="BC4" s="319">
        <v>0</v>
      </c>
      <c r="BD4" s="319">
        <v>0</v>
      </c>
      <c r="BE4" s="319">
        <v>0</v>
      </c>
      <c r="BF4" s="319">
        <v>0</v>
      </c>
      <c r="BG4" s="319">
        <v>0</v>
      </c>
      <c r="BH4" s="319">
        <v>0</v>
      </c>
      <c r="BI4" s="319">
        <v>0</v>
      </c>
      <c r="BJ4" s="319">
        <v>0</v>
      </c>
      <c r="BK4" s="319">
        <v>0</v>
      </c>
      <c r="BL4" s="319">
        <v>0</v>
      </c>
      <c r="BM4" s="319">
        <v>0</v>
      </c>
      <c r="BN4" s="319">
        <v>0</v>
      </c>
      <c r="BO4" s="319">
        <v>0</v>
      </c>
      <c r="BP4" s="319">
        <v>0</v>
      </c>
      <c r="BQ4" s="319">
        <v>0</v>
      </c>
      <c r="BR4" s="319">
        <v>0</v>
      </c>
      <c r="BS4" s="319">
        <v>0</v>
      </c>
      <c r="BT4" s="319">
        <v>0</v>
      </c>
      <c r="BU4" s="319">
        <v>0</v>
      </c>
      <c r="BV4" s="319">
        <v>0</v>
      </c>
      <c r="BW4" s="319">
        <v>0</v>
      </c>
      <c r="BX4" s="319">
        <v>0</v>
      </c>
      <c r="BY4" s="319">
        <v>0</v>
      </c>
      <c r="BZ4" s="319">
        <v>0</v>
      </c>
      <c r="CA4" s="319">
        <v>0</v>
      </c>
      <c r="CB4" s="319">
        <v>0</v>
      </c>
      <c r="CC4" s="319">
        <v>0</v>
      </c>
      <c r="CD4" s="319">
        <v>0</v>
      </c>
      <c r="CE4" s="319">
        <v>0</v>
      </c>
      <c r="CF4" s="319">
        <v>0</v>
      </c>
      <c r="CG4" s="319">
        <v>0</v>
      </c>
      <c r="CH4" s="319">
        <v>0</v>
      </c>
      <c r="CI4" s="319">
        <v>0</v>
      </c>
      <c r="CJ4" s="319">
        <v>0</v>
      </c>
      <c r="CK4" s="319">
        <v>0</v>
      </c>
      <c r="CL4" s="319">
        <v>0</v>
      </c>
      <c r="CM4" s="319">
        <v>0</v>
      </c>
      <c r="CN4" s="319">
        <v>0</v>
      </c>
      <c r="CO4" s="319">
        <v>0</v>
      </c>
      <c r="CP4" s="319">
        <v>0</v>
      </c>
      <c r="CQ4" s="319">
        <v>0</v>
      </c>
      <c r="CR4" s="319">
        <v>0</v>
      </c>
      <c r="CS4" s="319">
        <v>0</v>
      </c>
      <c r="CT4" s="319">
        <v>0</v>
      </c>
      <c r="CU4" s="319">
        <v>0</v>
      </c>
      <c r="CV4" s="319">
        <v>0</v>
      </c>
      <c r="CW4" s="319">
        <v>0</v>
      </c>
      <c r="CX4" s="319">
        <v>0</v>
      </c>
      <c r="CY4" s="319">
        <v>0</v>
      </c>
      <c r="CZ4" s="319">
        <v>0</v>
      </c>
      <c r="DA4" s="319">
        <v>0</v>
      </c>
      <c r="DB4" s="319">
        <v>0</v>
      </c>
      <c r="DC4" s="319">
        <v>0</v>
      </c>
      <c r="DD4" s="319">
        <v>0</v>
      </c>
      <c r="DE4" s="319">
        <v>0</v>
      </c>
      <c r="DF4" s="319">
        <v>0</v>
      </c>
      <c r="DG4" s="319">
        <v>0</v>
      </c>
      <c r="DH4" s="319">
        <v>0</v>
      </c>
      <c r="DI4" s="319">
        <v>0</v>
      </c>
      <c r="DJ4" s="319">
        <v>0</v>
      </c>
      <c r="DK4" s="319">
        <v>0</v>
      </c>
      <c r="DL4" s="319">
        <v>0</v>
      </c>
      <c r="DM4" s="319">
        <v>0</v>
      </c>
      <c r="DN4" s="319">
        <v>0</v>
      </c>
      <c r="DO4" s="319">
        <v>0</v>
      </c>
      <c r="DP4" s="319">
        <v>0</v>
      </c>
      <c r="DQ4" s="319">
        <v>0</v>
      </c>
      <c r="DR4" s="319">
        <v>0</v>
      </c>
      <c r="DS4" s="319">
        <v>0</v>
      </c>
      <c r="DT4" s="319">
        <v>0</v>
      </c>
      <c r="DU4" s="319">
        <v>0</v>
      </c>
      <c r="DV4" s="319">
        <v>0</v>
      </c>
      <c r="DW4" s="319">
        <v>0</v>
      </c>
      <c r="DX4" s="319">
        <v>0</v>
      </c>
      <c r="DY4" s="319">
        <v>0</v>
      </c>
      <c r="DZ4" s="319">
        <v>0</v>
      </c>
      <c r="EA4" s="319">
        <v>0</v>
      </c>
      <c r="EB4" s="319">
        <v>0</v>
      </c>
      <c r="EC4" s="319">
        <v>0</v>
      </c>
      <c r="ED4" s="319">
        <v>0</v>
      </c>
      <c r="EE4" s="319">
        <v>0</v>
      </c>
      <c r="EF4" s="319">
        <v>0</v>
      </c>
      <c r="EG4" s="319">
        <v>0</v>
      </c>
      <c r="EH4" s="319">
        <v>0</v>
      </c>
      <c r="EI4" s="319">
        <v>0</v>
      </c>
      <c r="EJ4" s="319">
        <v>0</v>
      </c>
      <c r="EK4" s="319">
        <v>0</v>
      </c>
      <c r="EL4" s="319">
        <v>0</v>
      </c>
      <c r="EM4" s="319">
        <v>0</v>
      </c>
      <c r="EN4" s="319">
        <v>0</v>
      </c>
      <c r="EO4" s="319">
        <v>0</v>
      </c>
      <c r="EP4" s="319">
        <v>0</v>
      </c>
      <c r="EQ4" s="319">
        <v>0</v>
      </c>
      <c r="ER4" s="319">
        <v>0</v>
      </c>
      <c r="ES4" s="319">
        <v>0</v>
      </c>
      <c r="ET4" s="319">
        <v>0</v>
      </c>
      <c r="EU4" s="319">
        <v>0</v>
      </c>
      <c r="EV4" s="319">
        <v>0</v>
      </c>
      <c r="EW4" s="319">
        <v>0</v>
      </c>
      <c r="EX4" s="319">
        <v>0</v>
      </c>
      <c r="EY4" s="319">
        <v>0</v>
      </c>
      <c r="EZ4" s="319">
        <v>0</v>
      </c>
      <c r="FA4" s="319">
        <v>0</v>
      </c>
      <c r="FB4" s="319">
        <v>0</v>
      </c>
      <c r="FC4" s="319">
        <v>0</v>
      </c>
      <c r="FD4" s="319">
        <v>0</v>
      </c>
      <c r="FE4" s="319">
        <v>0</v>
      </c>
      <c r="FF4" s="319">
        <v>0</v>
      </c>
      <c r="FG4" s="319">
        <v>0</v>
      </c>
      <c r="FH4" s="319">
        <v>0</v>
      </c>
      <c r="FI4" s="319">
        <v>0</v>
      </c>
      <c r="FJ4" s="319">
        <v>0</v>
      </c>
      <c r="FK4" s="319">
        <v>0</v>
      </c>
      <c r="FL4" s="319">
        <v>0</v>
      </c>
      <c r="FM4" s="319">
        <v>0</v>
      </c>
      <c r="FN4" s="319">
        <v>0</v>
      </c>
      <c r="FO4" s="319">
        <v>0</v>
      </c>
      <c r="FP4" s="319">
        <v>0</v>
      </c>
      <c r="FQ4" s="319">
        <v>0</v>
      </c>
      <c r="FR4" s="319">
        <v>0</v>
      </c>
      <c r="FS4" s="319">
        <v>0</v>
      </c>
      <c r="FT4" s="319">
        <v>0</v>
      </c>
      <c r="FU4" s="319">
        <v>0</v>
      </c>
      <c r="FV4" s="319">
        <v>0</v>
      </c>
      <c r="FW4" s="319">
        <v>0</v>
      </c>
      <c r="FX4" s="319">
        <v>0</v>
      </c>
      <c r="FY4" s="319">
        <v>0</v>
      </c>
      <c r="FZ4" s="319">
        <v>0</v>
      </c>
      <c r="GA4" s="319">
        <v>0</v>
      </c>
      <c r="GB4" s="319">
        <v>0</v>
      </c>
      <c r="GC4" s="319">
        <v>0</v>
      </c>
      <c r="GD4" s="319">
        <v>0</v>
      </c>
      <c r="GE4" s="319">
        <v>0</v>
      </c>
      <c r="GF4" s="319">
        <v>0</v>
      </c>
      <c r="GG4" s="319">
        <v>0</v>
      </c>
      <c r="GH4" s="319">
        <v>0</v>
      </c>
      <c r="GI4" s="319">
        <v>0</v>
      </c>
      <c r="GJ4" s="319">
        <v>0</v>
      </c>
      <c r="GK4" s="319">
        <v>0</v>
      </c>
      <c r="GL4" s="319">
        <v>0</v>
      </c>
      <c r="GM4" s="319">
        <v>0</v>
      </c>
      <c r="GN4" s="319">
        <v>0</v>
      </c>
      <c r="GO4" s="319">
        <v>0</v>
      </c>
      <c r="GP4" s="319">
        <v>0</v>
      </c>
      <c r="GQ4" s="319">
        <v>0</v>
      </c>
      <c r="GR4" s="319">
        <v>0</v>
      </c>
      <c r="GS4" s="319">
        <v>0</v>
      </c>
      <c r="GT4" s="319">
        <v>0</v>
      </c>
      <c r="GU4" s="319">
        <v>0</v>
      </c>
      <c r="GV4" s="319">
        <v>0</v>
      </c>
      <c r="GW4" s="319">
        <v>0</v>
      </c>
      <c r="GX4" s="319">
        <v>0</v>
      </c>
      <c r="GY4" s="319">
        <v>0</v>
      </c>
      <c r="GZ4" s="319">
        <v>0</v>
      </c>
      <c r="HA4" s="319">
        <v>0</v>
      </c>
      <c r="HB4" s="319">
        <v>0</v>
      </c>
      <c r="HC4" s="319">
        <v>0</v>
      </c>
      <c r="HD4" s="319">
        <v>0</v>
      </c>
      <c r="HE4" s="319">
        <v>0</v>
      </c>
      <c r="HF4" s="319">
        <v>0</v>
      </c>
      <c r="HG4" s="319">
        <v>0</v>
      </c>
      <c r="HH4" s="319">
        <v>0</v>
      </c>
      <c r="HI4" s="319">
        <v>0</v>
      </c>
      <c r="HJ4" s="319">
        <v>0</v>
      </c>
      <c r="HK4" s="319">
        <v>0</v>
      </c>
      <c r="HL4" s="319">
        <v>0</v>
      </c>
      <c r="HM4" s="319">
        <v>0</v>
      </c>
      <c r="HN4" s="319">
        <v>0</v>
      </c>
      <c r="HO4" s="319">
        <v>0</v>
      </c>
      <c r="HP4" s="319">
        <v>0</v>
      </c>
      <c r="HQ4" s="319">
        <v>0</v>
      </c>
      <c r="HR4" s="319">
        <v>0</v>
      </c>
      <c r="HS4" s="319">
        <v>0</v>
      </c>
      <c r="HT4" s="319">
        <v>0</v>
      </c>
      <c r="HU4" s="319">
        <v>0</v>
      </c>
      <c r="HV4" s="319">
        <v>0</v>
      </c>
      <c r="HW4" s="319">
        <v>0</v>
      </c>
      <c r="HX4" s="319">
        <v>0</v>
      </c>
      <c r="HY4" s="319">
        <v>0</v>
      </c>
      <c r="HZ4" s="319">
        <v>0</v>
      </c>
      <c r="IA4" s="319">
        <v>0</v>
      </c>
      <c r="IB4" s="319">
        <v>0</v>
      </c>
      <c r="IC4" s="319">
        <v>0</v>
      </c>
      <c r="ID4" s="319">
        <v>0</v>
      </c>
      <c r="IE4" s="319">
        <v>0</v>
      </c>
      <c r="IF4" s="319">
        <v>0</v>
      </c>
      <c r="IG4" s="319">
        <v>0</v>
      </c>
      <c r="IH4" s="319">
        <v>0</v>
      </c>
      <c r="II4" s="319">
        <v>0</v>
      </c>
      <c r="IJ4" s="319">
        <v>0</v>
      </c>
      <c r="IK4" s="319">
        <v>0</v>
      </c>
      <c r="IL4" s="319">
        <v>0</v>
      </c>
      <c r="IM4" s="319">
        <v>0</v>
      </c>
      <c r="IN4" s="319">
        <v>0</v>
      </c>
      <c r="IO4" s="319">
        <v>0</v>
      </c>
      <c r="IP4" s="319">
        <v>0</v>
      </c>
      <c r="IQ4" s="319">
        <v>0</v>
      </c>
      <c r="IR4" s="319">
        <v>0</v>
      </c>
      <c r="IS4" s="319">
        <v>0</v>
      </c>
      <c r="IT4" s="319">
        <v>0</v>
      </c>
      <c r="IU4" s="319">
        <v>0</v>
      </c>
      <c r="IV4" s="319">
        <v>0</v>
      </c>
    </row>
    <row r="5" spans="1:256" ht="12.75" hidden="1">
      <c r="A5" s="319">
        <v>0</v>
      </c>
      <c r="B5" s="319" t="s">
        <v>209</v>
      </c>
      <c r="C5" s="319" t="s">
        <v>101</v>
      </c>
      <c r="D5" s="319">
        <v>0</v>
      </c>
      <c r="E5" s="319">
        <v>22.0916375</v>
      </c>
      <c r="F5" s="319">
        <v>22.770903125</v>
      </c>
      <c r="G5" s="319">
        <v>22.994405822714175</v>
      </c>
      <c r="H5" s="319">
        <v>23.229825947587038</v>
      </c>
      <c r="I5" s="319">
        <v>23.475197208714192</v>
      </c>
      <c r="J5" s="319">
        <v>23.662879074128135</v>
      </c>
      <c r="K5" s="319">
        <v>23.8551985652427</v>
      </c>
      <c r="L5" s="319">
        <v>24.052275604654387</v>
      </c>
      <c r="M5" s="319">
        <v>24.254233545998865</v>
      </c>
      <c r="N5" s="319">
        <v>24.46119927891893</v>
      </c>
      <c r="O5" s="319">
        <v>24.647319308864176</v>
      </c>
      <c r="P5" s="319">
        <v>24.83501374383091</v>
      </c>
      <c r="Q5" s="319">
        <v>25.02429785578575</v>
      </c>
      <c r="R5" s="319">
        <v>25.215187095862504</v>
      </c>
      <c r="S5" s="319">
        <v>25.407697097106436</v>
      </c>
      <c r="T5" s="319">
        <v>25.589539429113056</v>
      </c>
      <c r="U5" s="319">
        <v>0</v>
      </c>
      <c r="V5" s="319">
        <v>0</v>
      </c>
      <c r="W5" s="319">
        <v>0</v>
      </c>
      <c r="X5" s="319">
        <v>0</v>
      </c>
      <c r="Y5" s="319">
        <v>0</v>
      </c>
      <c r="Z5" s="319">
        <v>0</v>
      </c>
      <c r="AA5" s="319">
        <v>0</v>
      </c>
      <c r="AB5" s="319">
        <v>0</v>
      </c>
      <c r="AC5" s="319">
        <v>0</v>
      </c>
      <c r="AD5" s="319">
        <v>0</v>
      </c>
      <c r="AE5" s="319">
        <v>0</v>
      </c>
      <c r="AF5" s="319">
        <v>0</v>
      </c>
      <c r="AG5" s="319">
        <v>0</v>
      </c>
      <c r="AH5" s="319">
        <v>0</v>
      </c>
      <c r="AI5" s="319">
        <v>0</v>
      </c>
      <c r="AJ5" s="319">
        <v>0</v>
      </c>
      <c r="AK5" s="319">
        <v>0</v>
      </c>
      <c r="AL5" s="319">
        <v>0</v>
      </c>
      <c r="AM5" s="319">
        <v>0</v>
      </c>
      <c r="AN5" s="319">
        <v>0</v>
      </c>
      <c r="AO5" s="319">
        <v>0</v>
      </c>
      <c r="AP5" s="319">
        <v>0</v>
      </c>
      <c r="AQ5" s="319">
        <v>0</v>
      </c>
      <c r="AR5" s="319">
        <v>0</v>
      </c>
      <c r="AS5" s="319">
        <v>0</v>
      </c>
      <c r="AT5" s="319">
        <v>0</v>
      </c>
      <c r="AU5" s="319">
        <v>0</v>
      </c>
      <c r="AV5" s="319">
        <v>0</v>
      </c>
      <c r="AW5" s="319">
        <v>0</v>
      </c>
      <c r="AX5" s="319">
        <v>0</v>
      </c>
      <c r="AY5" s="319">
        <v>0</v>
      </c>
      <c r="AZ5" s="319">
        <v>0</v>
      </c>
      <c r="BA5" s="319">
        <v>0</v>
      </c>
      <c r="BB5" s="319">
        <v>0</v>
      </c>
      <c r="BC5" s="319">
        <v>0</v>
      </c>
      <c r="BD5" s="319">
        <v>0</v>
      </c>
      <c r="BE5" s="319">
        <v>0</v>
      </c>
      <c r="BF5" s="319">
        <v>0</v>
      </c>
      <c r="BG5" s="319">
        <v>0</v>
      </c>
      <c r="BH5" s="319">
        <v>0</v>
      </c>
      <c r="BI5" s="319">
        <v>0</v>
      </c>
      <c r="BJ5" s="319">
        <v>0</v>
      </c>
      <c r="BK5" s="319">
        <v>0</v>
      </c>
      <c r="BL5" s="319">
        <v>0</v>
      </c>
      <c r="BM5" s="319">
        <v>0</v>
      </c>
      <c r="BN5" s="319">
        <v>0</v>
      </c>
      <c r="BO5" s="319">
        <v>0</v>
      </c>
      <c r="BP5" s="319">
        <v>0</v>
      </c>
      <c r="BQ5" s="319">
        <v>0</v>
      </c>
      <c r="BR5" s="319">
        <v>0</v>
      </c>
      <c r="BS5" s="319">
        <v>0</v>
      </c>
      <c r="BT5" s="319">
        <v>0</v>
      </c>
      <c r="BU5" s="319">
        <v>0</v>
      </c>
      <c r="BV5" s="319">
        <v>0</v>
      </c>
      <c r="BW5" s="319">
        <v>0</v>
      </c>
      <c r="BX5" s="319">
        <v>0</v>
      </c>
      <c r="BY5" s="319">
        <v>0</v>
      </c>
      <c r="BZ5" s="319">
        <v>0</v>
      </c>
      <c r="CA5" s="319">
        <v>0</v>
      </c>
      <c r="CB5" s="319">
        <v>0</v>
      </c>
      <c r="CC5" s="319">
        <v>0</v>
      </c>
      <c r="CD5" s="319">
        <v>0</v>
      </c>
      <c r="CE5" s="319">
        <v>0</v>
      </c>
      <c r="CF5" s="319">
        <v>0</v>
      </c>
      <c r="CG5" s="319">
        <v>0</v>
      </c>
      <c r="CH5" s="319">
        <v>0</v>
      </c>
      <c r="CI5" s="319">
        <v>0</v>
      </c>
      <c r="CJ5" s="319">
        <v>0</v>
      </c>
      <c r="CK5" s="319">
        <v>0</v>
      </c>
      <c r="CL5" s="319">
        <v>0</v>
      </c>
      <c r="CM5" s="319">
        <v>0</v>
      </c>
      <c r="CN5" s="319">
        <v>0</v>
      </c>
      <c r="CO5" s="319">
        <v>0</v>
      </c>
      <c r="CP5" s="319">
        <v>0</v>
      </c>
      <c r="CQ5" s="319">
        <v>0</v>
      </c>
      <c r="CR5" s="319">
        <v>0</v>
      </c>
      <c r="CS5" s="319">
        <v>0</v>
      </c>
      <c r="CT5" s="319">
        <v>0</v>
      </c>
      <c r="CU5" s="319">
        <v>0</v>
      </c>
      <c r="CV5" s="319">
        <v>0</v>
      </c>
      <c r="CW5" s="319">
        <v>0</v>
      </c>
      <c r="CX5" s="319">
        <v>0</v>
      </c>
      <c r="CY5" s="319">
        <v>0</v>
      </c>
      <c r="CZ5" s="319">
        <v>0</v>
      </c>
      <c r="DA5" s="319">
        <v>0</v>
      </c>
      <c r="DB5" s="319">
        <v>0</v>
      </c>
      <c r="DC5" s="319">
        <v>0</v>
      </c>
      <c r="DD5" s="319">
        <v>0</v>
      </c>
      <c r="DE5" s="319">
        <v>0</v>
      </c>
      <c r="DF5" s="319">
        <v>0</v>
      </c>
      <c r="DG5" s="319">
        <v>0</v>
      </c>
      <c r="DH5" s="319">
        <v>0</v>
      </c>
      <c r="DI5" s="319">
        <v>0</v>
      </c>
      <c r="DJ5" s="319">
        <v>0</v>
      </c>
      <c r="DK5" s="319">
        <v>0</v>
      </c>
      <c r="DL5" s="319">
        <v>0</v>
      </c>
      <c r="DM5" s="319">
        <v>0</v>
      </c>
      <c r="DN5" s="319">
        <v>0</v>
      </c>
      <c r="DO5" s="319">
        <v>0</v>
      </c>
      <c r="DP5" s="319">
        <v>0</v>
      </c>
      <c r="DQ5" s="319">
        <v>0</v>
      </c>
      <c r="DR5" s="319">
        <v>0</v>
      </c>
      <c r="DS5" s="319">
        <v>0</v>
      </c>
      <c r="DT5" s="319">
        <v>0</v>
      </c>
      <c r="DU5" s="319">
        <v>0</v>
      </c>
      <c r="DV5" s="319">
        <v>0</v>
      </c>
      <c r="DW5" s="319">
        <v>0</v>
      </c>
      <c r="DX5" s="319">
        <v>0</v>
      </c>
      <c r="DY5" s="319">
        <v>0</v>
      </c>
      <c r="DZ5" s="319">
        <v>0</v>
      </c>
      <c r="EA5" s="319">
        <v>0</v>
      </c>
      <c r="EB5" s="319">
        <v>0</v>
      </c>
      <c r="EC5" s="319">
        <v>0</v>
      </c>
      <c r="ED5" s="319">
        <v>0</v>
      </c>
      <c r="EE5" s="319">
        <v>0</v>
      </c>
      <c r="EF5" s="319">
        <v>0</v>
      </c>
      <c r="EG5" s="319">
        <v>0</v>
      </c>
      <c r="EH5" s="319">
        <v>0</v>
      </c>
      <c r="EI5" s="319">
        <v>0</v>
      </c>
      <c r="EJ5" s="319">
        <v>0</v>
      </c>
      <c r="EK5" s="319">
        <v>0</v>
      </c>
      <c r="EL5" s="319">
        <v>0</v>
      </c>
      <c r="EM5" s="319">
        <v>0</v>
      </c>
      <c r="EN5" s="319">
        <v>0</v>
      </c>
      <c r="EO5" s="319">
        <v>0</v>
      </c>
      <c r="EP5" s="319">
        <v>0</v>
      </c>
      <c r="EQ5" s="319">
        <v>0</v>
      </c>
      <c r="ER5" s="319">
        <v>0</v>
      </c>
      <c r="ES5" s="319">
        <v>0</v>
      </c>
      <c r="ET5" s="319">
        <v>0</v>
      </c>
      <c r="EU5" s="319">
        <v>0</v>
      </c>
      <c r="EV5" s="319">
        <v>0</v>
      </c>
      <c r="EW5" s="319">
        <v>0</v>
      </c>
      <c r="EX5" s="319">
        <v>0</v>
      </c>
      <c r="EY5" s="319">
        <v>0</v>
      </c>
      <c r="EZ5" s="319">
        <v>0</v>
      </c>
      <c r="FA5" s="319">
        <v>0</v>
      </c>
      <c r="FB5" s="319">
        <v>0</v>
      </c>
      <c r="FC5" s="319">
        <v>0</v>
      </c>
      <c r="FD5" s="319">
        <v>0</v>
      </c>
      <c r="FE5" s="319">
        <v>0</v>
      </c>
      <c r="FF5" s="319">
        <v>0</v>
      </c>
      <c r="FG5" s="319">
        <v>0</v>
      </c>
      <c r="FH5" s="319">
        <v>0</v>
      </c>
      <c r="FI5" s="319">
        <v>0</v>
      </c>
      <c r="FJ5" s="319">
        <v>0</v>
      </c>
      <c r="FK5" s="319">
        <v>0</v>
      </c>
      <c r="FL5" s="319">
        <v>0</v>
      </c>
      <c r="FM5" s="319">
        <v>0</v>
      </c>
      <c r="FN5" s="319">
        <v>0</v>
      </c>
      <c r="FO5" s="319">
        <v>0</v>
      </c>
      <c r="FP5" s="319">
        <v>0</v>
      </c>
      <c r="FQ5" s="319">
        <v>0</v>
      </c>
      <c r="FR5" s="319">
        <v>0</v>
      </c>
      <c r="FS5" s="319">
        <v>0</v>
      </c>
      <c r="FT5" s="319">
        <v>0</v>
      </c>
      <c r="FU5" s="319">
        <v>0</v>
      </c>
      <c r="FV5" s="319">
        <v>0</v>
      </c>
      <c r="FW5" s="319">
        <v>0</v>
      </c>
      <c r="FX5" s="319">
        <v>0</v>
      </c>
      <c r="FY5" s="319">
        <v>0</v>
      </c>
      <c r="FZ5" s="319">
        <v>0</v>
      </c>
      <c r="GA5" s="319">
        <v>0</v>
      </c>
      <c r="GB5" s="319">
        <v>0</v>
      </c>
      <c r="GC5" s="319">
        <v>0</v>
      </c>
      <c r="GD5" s="319">
        <v>0</v>
      </c>
      <c r="GE5" s="319">
        <v>0</v>
      </c>
      <c r="GF5" s="319">
        <v>0</v>
      </c>
      <c r="GG5" s="319">
        <v>0</v>
      </c>
      <c r="GH5" s="319">
        <v>0</v>
      </c>
      <c r="GI5" s="319">
        <v>0</v>
      </c>
      <c r="GJ5" s="319">
        <v>0</v>
      </c>
      <c r="GK5" s="319">
        <v>0</v>
      </c>
      <c r="GL5" s="319">
        <v>0</v>
      </c>
      <c r="GM5" s="319">
        <v>0</v>
      </c>
      <c r="GN5" s="319">
        <v>0</v>
      </c>
      <c r="GO5" s="319">
        <v>0</v>
      </c>
      <c r="GP5" s="319">
        <v>0</v>
      </c>
      <c r="GQ5" s="319">
        <v>0</v>
      </c>
      <c r="GR5" s="319">
        <v>0</v>
      </c>
      <c r="GS5" s="319">
        <v>0</v>
      </c>
      <c r="GT5" s="319">
        <v>0</v>
      </c>
      <c r="GU5" s="319">
        <v>0</v>
      </c>
      <c r="GV5" s="319">
        <v>0</v>
      </c>
      <c r="GW5" s="319">
        <v>0</v>
      </c>
      <c r="GX5" s="319">
        <v>0</v>
      </c>
      <c r="GY5" s="319">
        <v>0</v>
      </c>
      <c r="GZ5" s="319">
        <v>0</v>
      </c>
      <c r="HA5" s="319">
        <v>0</v>
      </c>
      <c r="HB5" s="319">
        <v>0</v>
      </c>
      <c r="HC5" s="319">
        <v>0</v>
      </c>
      <c r="HD5" s="319">
        <v>0</v>
      </c>
      <c r="HE5" s="319">
        <v>0</v>
      </c>
      <c r="HF5" s="319">
        <v>0</v>
      </c>
      <c r="HG5" s="319">
        <v>0</v>
      </c>
      <c r="HH5" s="319">
        <v>0</v>
      </c>
      <c r="HI5" s="319">
        <v>0</v>
      </c>
      <c r="HJ5" s="319">
        <v>0</v>
      </c>
      <c r="HK5" s="319">
        <v>0</v>
      </c>
      <c r="HL5" s="319">
        <v>0</v>
      </c>
      <c r="HM5" s="319">
        <v>0</v>
      </c>
      <c r="HN5" s="319">
        <v>0</v>
      </c>
      <c r="HO5" s="319">
        <v>0</v>
      </c>
      <c r="HP5" s="319">
        <v>0</v>
      </c>
      <c r="HQ5" s="319">
        <v>0</v>
      </c>
      <c r="HR5" s="319">
        <v>0</v>
      </c>
      <c r="HS5" s="319">
        <v>0</v>
      </c>
      <c r="HT5" s="319">
        <v>0</v>
      </c>
      <c r="HU5" s="319">
        <v>0</v>
      </c>
      <c r="HV5" s="319">
        <v>0</v>
      </c>
      <c r="HW5" s="319">
        <v>0</v>
      </c>
      <c r="HX5" s="319">
        <v>0</v>
      </c>
      <c r="HY5" s="319">
        <v>0</v>
      </c>
      <c r="HZ5" s="319">
        <v>0</v>
      </c>
      <c r="IA5" s="319">
        <v>0</v>
      </c>
      <c r="IB5" s="319">
        <v>0</v>
      </c>
      <c r="IC5" s="319">
        <v>0</v>
      </c>
      <c r="ID5" s="319">
        <v>0</v>
      </c>
      <c r="IE5" s="319">
        <v>0</v>
      </c>
      <c r="IF5" s="319">
        <v>0</v>
      </c>
      <c r="IG5" s="319">
        <v>0</v>
      </c>
      <c r="IH5" s="319">
        <v>0</v>
      </c>
      <c r="II5" s="319">
        <v>0</v>
      </c>
      <c r="IJ5" s="319">
        <v>0</v>
      </c>
      <c r="IK5" s="319">
        <v>0</v>
      </c>
      <c r="IL5" s="319">
        <v>0</v>
      </c>
      <c r="IM5" s="319">
        <v>0</v>
      </c>
      <c r="IN5" s="319">
        <v>0</v>
      </c>
      <c r="IO5" s="319">
        <v>0</v>
      </c>
      <c r="IP5" s="319">
        <v>0</v>
      </c>
      <c r="IQ5" s="319">
        <v>0</v>
      </c>
      <c r="IR5" s="319">
        <v>0</v>
      </c>
      <c r="IS5" s="319">
        <v>0</v>
      </c>
      <c r="IT5" s="319">
        <v>0</v>
      </c>
      <c r="IU5" s="319">
        <v>0</v>
      </c>
      <c r="IV5" s="319">
        <v>0</v>
      </c>
    </row>
    <row r="6" spans="1:256" ht="12.75" hidden="1">
      <c r="A6" s="319">
        <v>0</v>
      </c>
      <c r="B6" s="319" t="s">
        <v>209</v>
      </c>
      <c r="C6" s="319" t="s">
        <v>102</v>
      </c>
      <c r="D6" s="319">
        <v>0</v>
      </c>
      <c r="E6" s="319">
        <v>5.2579875</v>
      </c>
      <c r="F6" s="319">
        <v>5.6418375</v>
      </c>
      <c r="G6" s="319">
        <v>5.672250158561587</v>
      </c>
      <c r="H6" s="319">
        <v>5.705766212538096</v>
      </c>
      <c r="I6" s="319">
        <v>5.7413289629993605</v>
      </c>
      <c r="J6" s="319">
        <v>5.782085455115567</v>
      </c>
      <c r="K6" s="319">
        <v>5.824245798784335</v>
      </c>
      <c r="L6" s="319">
        <v>5.867855063861192</v>
      </c>
      <c r="M6" s="319">
        <v>5.912959795328944</v>
      </c>
      <c r="N6" s="319">
        <v>5.959608061989352</v>
      </c>
      <c r="O6" s="319">
        <v>6.013598001167034</v>
      </c>
      <c r="P6" s="319">
        <v>6.068128909884384</v>
      </c>
      <c r="Q6" s="319">
        <v>6.123207050572049</v>
      </c>
      <c r="R6" s="319">
        <v>6.178838775531419</v>
      </c>
      <c r="S6" s="319">
        <v>6.235030528642064</v>
      </c>
      <c r="T6" s="319">
        <v>6.2940619589278075</v>
      </c>
      <c r="U6" s="319">
        <v>0</v>
      </c>
      <c r="V6" s="319">
        <v>0</v>
      </c>
      <c r="W6" s="319">
        <v>0</v>
      </c>
      <c r="X6" s="319">
        <v>0</v>
      </c>
      <c r="Y6" s="319">
        <v>0</v>
      </c>
      <c r="Z6" s="319">
        <v>0</v>
      </c>
      <c r="AA6" s="319">
        <v>0</v>
      </c>
      <c r="AB6" s="319">
        <v>0</v>
      </c>
      <c r="AC6" s="319">
        <v>0</v>
      </c>
      <c r="AD6" s="319">
        <v>0</v>
      </c>
      <c r="AE6" s="319">
        <v>0</v>
      </c>
      <c r="AF6" s="319">
        <v>0</v>
      </c>
      <c r="AG6" s="319">
        <v>0</v>
      </c>
      <c r="AH6" s="319">
        <v>0</v>
      </c>
      <c r="AI6" s="319">
        <v>0</v>
      </c>
      <c r="AJ6" s="319">
        <v>0</v>
      </c>
      <c r="AK6" s="319">
        <v>0</v>
      </c>
      <c r="AL6" s="319">
        <v>0</v>
      </c>
      <c r="AM6" s="319">
        <v>0</v>
      </c>
      <c r="AN6" s="319">
        <v>0</v>
      </c>
      <c r="AO6" s="319">
        <v>0</v>
      </c>
      <c r="AP6" s="319">
        <v>0</v>
      </c>
      <c r="AQ6" s="319">
        <v>0</v>
      </c>
      <c r="AR6" s="319">
        <v>0</v>
      </c>
      <c r="AS6" s="319">
        <v>0</v>
      </c>
      <c r="AT6" s="319">
        <v>0</v>
      </c>
      <c r="AU6" s="319">
        <v>0</v>
      </c>
      <c r="AV6" s="319">
        <v>0</v>
      </c>
      <c r="AW6" s="319">
        <v>0</v>
      </c>
      <c r="AX6" s="319">
        <v>0</v>
      </c>
      <c r="AY6" s="319">
        <v>0</v>
      </c>
      <c r="AZ6" s="319">
        <v>0</v>
      </c>
      <c r="BA6" s="319">
        <v>0</v>
      </c>
      <c r="BB6" s="319">
        <v>0</v>
      </c>
      <c r="BC6" s="319">
        <v>0</v>
      </c>
      <c r="BD6" s="319">
        <v>0</v>
      </c>
      <c r="BE6" s="319">
        <v>0</v>
      </c>
      <c r="BF6" s="319">
        <v>0</v>
      </c>
      <c r="BG6" s="319">
        <v>0</v>
      </c>
      <c r="BH6" s="319">
        <v>0</v>
      </c>
      <c r="BI6" s="319">
        <v>0</v>
      </c>
      <c r="BJ6" s="319">
        <v>0</v>
      </c>
      <c r="BK6" s="319">
        <v>0</v>
      </c>
      <c r="BL6" s="319">
        <v>0</v>
      </c>
      <c r="BM6" s="319">
        <v>0</v>
      </c>
      <c r="BN6" s="319">
        <v>0</v>
      </c>
      <c r="BO6" s="319">
        <v>0</v>
      </c>
      <c r="BP6" s="319">
        <v>0</v>
      </c>
      <c r="BQ6" s="319">
        <v>0</v>
      </c>
      <c r="BR6" s="319">
        <v>0</v>
      </c>
      <c r="BS6" s="319">
        <v>0</v>
      </c>
      <c r="BT6" s="319">
        <v>0</v>
      </c>
      <c r="BU6" s="319">
        <v>0</v>
      </c>
      <c r="BV6" s="319">
        <v>0</v>
      </c>
      <c r="BW6" s="319">
        <v>0</v>
      </c>
      <c r="BX6" s="319">
        <v>0</v>
      </c>
      <c r="BY6" s="319">
        <v>0</v>
      </c>
      <c r="BZ6" s="319">
        <v>0</v>
      </c>
      <c r="CA6" s="319">
        <v>0</v>
      </c>
      <c r="CB6" s="319">
        <v>0</v>
      </c>
      <c r="CC6" s="319">
        <v>0</v>
      </c>
      <c r="CD6" s="319">
        <v>0</v>
      </c>
      <c r="CE6" s="319">
        <v>0</v>
      </c>
      <c r="CF6" s="319">
        <v>0</v>
      </c>
      <c r="CG6" s="319">
        <v>0</v>
      </c>
      <c r="CH6" s="319">
        <v>0</v>
      </c>
      <c r="CI6" s="319">
        <v>0</v>
      </c>
      <c r="CJ6" s="319">
        <v>0</v>
      </c>
      <c r="CK6" s="319">
        <v>0</v>
      </c>
      <c r="CL6" s="319">
        <v>0</v>
      </c>
      <c r="CM6" s="319">
        <v>0</v>
      </c>
      <c r="CN6" s="319">
        <v>0</v>
      </c>
      <c r="CO6" s="319">
        <v>0</v>
      </c>
      <c r="CP6" s="319">
        <v>0</v>
      </c>
      <c r="CQ6" s="319">
        <v>0</v>
      </c>
      <c r="CR6" s="319">
        <v>0</v>
      </c>
      <c r="CS6" s="319">
        <v>0</v>
      </c>
      <c r="CT6" s="319">
        <v>0</v>
      </c>
      <c r="CU6" s="319">
        <v>0</v>
      </c>
      <c r="CV6" s="319">
        <v>0</v>
      </c>
      <c r="CW6" s="319">
        <v>0</v>
      </c>
      <c r="CX6" s="319">
        <v>0</v>
      </c>
      <c r="CY6" s="319">
        <v>0</v>
      </c>
      <c r="CZ6" s="319">
        <v>0</v>
      </c>
      <c r="DA6" s="319">
        <v>0</v>
      </c>
      <c r="DB6" s="319">
        <v>0</v>
      </c>
      <c r="DC6" s="319">
        <v>0</v>
      </c>
      <c r="DD6" s="319">
        <v>0</v>
      </c>
      <c r="DE6" s="319">
        <v>0</v>
      </c>
      <c r="DF6" s="319">
        <v>0</v>
      </c>
      <c r="DG6" s="319">
        <v>0</v>
      </c>
      <c r="DH6" s="319">
        <v>0</v>
      </c>
      <c r="DI6" s="319">
        <v>0</v>
      </c>
      <c r="DJ6" s="319">
        <v>0</v>
      </c>
      <c r="DK6" s="319">
        <v>0</v>
      </c>
      <c r="DL6" s="319">
        <v>0</v>
      </c>
      <c r="DM6" s="319">
        <v>0</v>
      </c>
      <c r="DN6" s="319">
        <v>0</v>
      </c>
      <c r="DO6" s="319">
        <v>0</v>
      </c>
      <c r="DP6" s="319">
        <v>0</v>
      </c>
      <c r="DQ6" s="319">
        <v>0</v>
      </c>
      <c r="DR6" s="319">
        <v>0</v>
      </c>
      <c r="DS6" s="319">
        <v>0</v>
      </c>
      <c r="DT6" s="319">
        <v>0</v>
      </c>
      <c r="DU6" s="319">
        <v>0</v>
      </c>
      <c r="DV6" s="319">
        <v>0</v>
      </c>
      <c r="DW6" s="319">
        <v>0</v>
      </c>
      <c r="DX6" s="319">
        <v>0</v>
      </c>
      <c r="DY6" s="319">
        <v>0</v>
      </c>
      <c r="DZ6" s="319">
        <v>0</v>
      </c>
      <c r="EA6" s="319">
        <v>0</v>
      </c>
      <c r="EB6" s="319">
        <v>0</v>
      </c>
      <c r="EC6" s="319">
        <v>0</v>
      </c>
      <c r="ED6" s="319">
        <v>0</v>
      </c>
      <c r="EE6" s="319">
        <v>0</v>
      </c>
      <c r="EF6" s="319">
        <v>0</v>
      </c>
      <c r="EG6" s="319">
        <v>0</v>
      </c>
      <c r="EH6" s="319">
        <v>0</v>
      </c>
      <c r="EI6" s="319">
        <v>0</v>
      </c>
      <c r="EJ6" s="319">
        <v>0</v>
      </c>
      <c r="EK6" s="319">
        <v>0</v>
      </c>
      <c r="EL6" s="319">
        <v>0</v>
      </c>
      <c r="EM6" s="319">
        <v>0</v>
      </c>
      <c r="EN6" s="319">
        <v>0</v>
      </c>
      <c r="EO6" s="319">
        <v>0</v>
      </c>
      <c r="EP6" s="319">
        <v>0</v>
      </c>
      <c r="EQ6" s="319">
        <v>0</v>
      </c>
      <c r="ER6" s="319">
        <v>0</v>
      </c>
      <c r="ES6" s="319">
        <v>0</v>
      </c>
      <c r="ET6" s="319">
        <v>0</v>
      </c>
      <c r="EU6" s="319">
        <v>0</v>
      </c>
      <c r="EV6" s="319">
        <v>0</v>
      </c>
      <c r="EW6" s="319">
        <v>0</v>
      </c>
      <c r="EX6" s="319">
        <v>0</v>
      </c>
      <c r="EY6" s="319">
        <v>0</v>
      </c>
      <c r="EZ6" s="319">
        <v>0</v>
      </c>
      <c r="FA6" s="319">
        <v>0</v>
      </c>
      <c r="FB6" s="319">
        <v>0</v>
      </c>
      <c r="FC6" s="319">
        <v>0</v>
      </c>
      <c r="FD6" s="319">
        <v>0</v>
      </c>
      <c r="FE6" s="319">
        <v>0</v>
      </c>
      <c r="FF6" s="319">
        <v>0</v>
      </c>
      <c r="FG6" s="319">
        <v>0</v>
      </c>
      <c r="FH6" s="319">
        <v>0</v>
      </c>
      <c r="FI6" s="319">
        <v>0</v>
      </c>
      <c r="FJ6" s="319">
        <v>0</v>
      </c>
      <c r="FK6" s="319">
        <v>0</v>
      </c>
      <c r="FL6" s="319">
        <v>0</v>
      </c>
      <c r="FM6" s="319">
        <v>0</v>
      </c>
      <c r="FN6" s="319">
        <v>0</v>
      </c>
      <c r="FO6" s="319">
        <v>0</v>
      </c>
      <c r="FP6" s="319">
        <v>0</v>
      </c>
      <c r="FQ6" s="319">
        <v>0</v>
      </c>
      <c r="FR6" s="319">
        <v>0</v>
      </c>
      <c r="FS6" s="319">
        <v>0</v>
      </c>
      <c r="FT6" s="319">
        <v>0</v>
      </c>
      <c r="FU6" s="319">
        <v>0</v>
      </c>
      <c r="FV6" s="319">
        <v>0</v>
      </c>
      <c r="FW6" s="319">
        <v>0</v>
      </c>
      <c r="FX6" s="319">
        <v>0</v>
      </c>
      <c r="FY6" s="319">
        <v>0</v>
      </c>
      <c r="FZ6" s="319">
        <v>0</v>
      </c>
      <c r="GA6" s="319">
        <v>0</v>
      </c>
      <c r="GB6" s="319">
        <v>0</v>
      </c>
      <c r="GC6" s="319">
        <v>0</v>
      </c>
      <c r="GD6" s="319">
        <v>0</v>
      </c>
      <c r="GE6" s="319">
        <v>0</v>
      </c>
      <c r="GF6" s="319">
        <v>0</v>
      </c>
      <c r="GG6" s="319">
        <v>0</v>
      </c>
      <c r="GH6" s="319">
        <v>0</v>
      </c>
      <c r="GI6" s="319">
        <v>0</v>
      </c>
      <c r="GJ6" s="319">
        <v>0</v>
      </c>
      <c r="GK6" s="319">
        <v>0</v>
      </c>
      <c r="GL6" s="319">
        <v>0</v>
      </c>
      <c r="GM6" s="319">
        <v>0</v>
      </c>
      <c r="GN6" s="319">
        <v>0</v>
      </c>
      <c r="GO6" s="319">
        <v>0</v>
      </c>
      <c r="GP6" s="319">
        <v>0</v>
      </c>
      <c r="GQ6" s="319">
        <v>0</v>
      </c>
      <c r="GR6" s="319">
        <v>0</v>
      </c>
      <c r="GS6" s="319">
        <v>0</v>
      </c>
      <c r="GT6" s="319">
        <v>0</v>
      </c>
      <c r="GU6" s="319">
        <v>0</v>
      </c>
      <c r="GV6" s="319">
        <v>0</v>
      </c>
      <c r="GW6" s="319">
        <v>0</v>
      </c>
      <c r="GX6" s="319">
        <v>0</v>
      </c>
      <c r="GY6" s="319">
        <v>0</v>
      </c>
      <c r="GZ6" s="319">
        <v>0</v>
      </c>
      <c r="HA6" s="319">
        <v>0</v>
      </c>
      <c r="HB6" s="319">
        <v>0</v>
      </c>
      <c r="HC6" s="319">
        <v>0</v>
      </c>
      <c r="HD6" s="319">
        <v>0</v>
      </c>
      <c r="HE6" s="319">
        <v>0</v>
      </c>
      <c r="HF6" s="319">
        <v>0</v>
      </c>
      <c r="HG6" s="319">
        <v>0</v>
      </c>
      <c r="HH6" s="319">
        <v>0</v>
      </c>
      <c r="HI6" s="319">
        <v>0</v>
      </c>
      <c r="HJ6" s="319">
        <v>0</v>
      </c>
      <c r="HK6" s="319">
        <v>0</v>
      </c>
      <c r="HL6" s="319">
        <v>0</v>
      </c>
      <c r="HM6" s="319">
        <v>0</v>
      </c>
      <c r="HN6" s="319">
        <v>0</v>
      </c>
      <c r="HO6" s="319">
        <v>0</v>
      </c>
      <c r="HP6" s="319">
        <v>0</v>
      </c>
      <c r="HQ6" s="319">
        <v>0</v>
      </c>
      <c r="HR6" s="319">
        <v>0</v>
      </c>
      <c r="HS6" s="319">
        <v>0</v>
      </c>
      <c r="HT6" s="319">
        <v>0</v>
      </c>
      <c r="HU6" s="319">
        <v>0</v>
      </c>
      <c r="HV6" s="319">
        <v>0</v>
      </c>
      <c r="HW6" s="319">
        <v>0</v>
      </c>
      <c r="HX6" s="319">
        <v>0</v>
      </c>
      <c r="HY6" s="319">
        <v>0</v>
      </c>
      <c r="HZ6" s="319">
        <v>0</v>
      </c>
      <c r="IA6" s="319">
        <v>0</v>
      </c>
      <c r="IB6" s="319">
        <v>0</v>
      </c>
      <c r="IC6" s="319">
        <v>0</v>
      </c>
      <c r="ID6" s="319">
        <v>0</v>
      </c>
      <c r="IE6" s="319">
        <v>0</v>
      </c>
      <c r="IF6" s="319">
        <v>0</v>
      </c>
      <c r="IG6" s="319">
        <v>0</v>
      </c>
      <c r="IH6" s="319">
        <v>0</v>
      </c>
      <c r="II6" s="319">
        <v>0</v>
      </c>
      <c r="IJ6" s="319">
        <v>0</v>
      </c>
      <c r="IK6" s="319">
        <v>0</v>
      </c>
      <c r="IL6" s="319">
        <v>0</v>
      </c>
      <c r="IM6" s="319">
        <v>0</v>
      </c>
      <c r="IN6" s="319">
        <v>0</v>
      </c>
      <c r="IO6" s="319">
        <v>0</v>
      </c>
      <c r="IP6" s="319">
        <v>0</v>
      </c>
      <c r="IQ6" s="319">
        <v>0</v>
      </c>
      <c r="IR6" s="319">
        <v>0</v>
      </c>
      <c r="IS6" s="319">
        <v>0</v>
      </c>
      <c r="IT6" s="319">
        <v>0</v>
      </c>
      <c r="IU6" s="319">
        <v>0</v>
      </c>
      <c r="IV6" s="319">
        <v>0</v>
      </c>
    </row>
    <row r="7" spans="1:256" ht="12.75">
      <c r="A7" s="319">
        <v>0</v>
      </c>
      <c r="B7" s="319" t="s">
        <v>209</v>
      </c>
      <c r="C7" s="319" t="s">
        <v>203</v>
      </c>
      <c r="D7" s="319">
        <v>26.03154</v>
      </c>
      <c r="E7" s="319">
        <v>27.349625</v>
      </c>
      <c r="F7" s="319">
        <v>28.412740625</v>
      </c>
      <c r="G7" s="319">
        <v>28.666655981275763</v>
      </c>
      <c r="H7" s="319">
        <v>28.935592160125132</v>
      </c>
      <c r="I7" s="319">
        <v>29.21652617171355</v>
      </c>
      <c r="J7" s="319">
        <v>29.444964529243702</v>
      </c>
      <c r="K7" s="319">
        <v>29.679444364027034</v>
      </c>
      <c r="L7" s="319">
        <v>29.92013066851558</v>
      </c>
      <c r="M7" s="319">
        <v>30.16719334132781</v>
      </c>
      <c r="N7" s="319">
        <v>30.42080734090828</v>
      </c>
      <c r="O7" s="319">
        <v>30.660917310031206</v>
      </c>
      <c r="P7" s="319">
        <v>30.903142653715296</v>
      </c>
      <c r="Q7" s="319">
        <v>31.147504906357796</v>
      </c>
      <c r="R7" s="319">
        <v>31.394025871393925</v>
      </c>
      <c r="S7" s="319">
        <v>31.6427276257485</v>
      </c>
      <c r="T7" s="319">
        <v>31.883601388040866</v>
      </c>
      <c r="U7" s="319">
        <v>0</v>
      </c>
      <c r="V7" s="319">
        <v>0</v>
      </c>
      <c r="W7" s="319">
        <v>0</v>
      </c>
      <c r="X7" s="319">
        <v>0</v>
      </c>
      <c r="Y7" s="319">
        <v>0</v>
      </c>
      <c r="Z7" s="319">
        <v>0</v>
      </c>
      <c r="AA7" s="319">
        <v>0</v>
      </c>
      <c r="AB7" s="319">
        <v>0</v>
      </c>
      <c r="AC7" s="319">
        <v>0</v>
      </c>
      <c r="AD7" s="319">
        <v>0</v>
      </c>
      <c r="AE7" s="319">
        <v>0</v>
      </c>
      <c r="AF7" s="319">
        <v>0</v>
      </c>
      <c r="AG7" s="319">
        <v>0</v>
      </c>
      <c r="AH7" s="319">
        <v>0</v>
      </c>
      <c r="AI7" s="319">
        <v>0</v>
      </c>
      <c r="AJ7" s="319">
        <v>0</v>
      </c>
      <c r="AK7" s="319">
        <v>0</v>
      </c>
      <c r="AL7" s="319">
        <v>0</v>
      </c>
      <c r="AM7" s="319">
        <v>0</v>
      </c>
      <c r="AN7" s="319">
        <v>0</v>
      </c>
      <c r="AO7" s="319">
        <v>0</v>
      </c>
      <c r="AP7" s="319">
        <v>0</v>
      </c>
      <c r="AQ7" s="319">
        <v>0</v>
      </c>
      <c r="AR7" s="319">
        <v>0</v>
      </c>
      <c r="AS7" s="319">
        <v>0</v>
      </c>
      <c r="AT7" s="319">
        <v>0</v>
      </c>
      <c r="AU7" s="319">
        <v>0</v>
      </c>
      <c r="AV7" s="319">
        <v>0</v>
      </c>
      <c r="AW7" s="319">
        <v>0</v>
      </c>
      <c r="AX7" s="319">
        <v>0</v>
      </c>
      <c r="AY7" s="319">
        <v>0</v>
      </c>
      <c r="AZ7" s="319">
        <v>0</v>
      </c>
      <c r="BA7" s="319">
        <v>0</v>
      </c>
      <c r="BB7" s="319">
        <v>0</v>
      </c>
      <c r="BC7" s="319">
        <v>0</v>
      </c>
      <c r="BD7" s="319">
        <v>0</v>
      </c>
      <c r="BE7" s="319">
        <v>0</v>
      </c>
      <c r="BF7" s="319">
        <v>0</v>
      </c>
      <c r="BG7" s="319">
        <v>0</v>
      </c>
      <c r="BH7" s="319">
        <v>0</v>
      </c>
      <c r="BI7" s="319">
        <v>0</v>
      </c>
      <c r="BJ7" s="319">
        <v>0</v>
      </c>
      <c r="BK7" s="319">
        <v>0</v>
      </c>
      <c r="BL7" s="319">
        <v>0</v>
      </c>
      <c r="BM7" s="319">
        <v>0</v>
      </c>
      <c r="BN7" s="319">
        <v>0</v>
      </c>
      <c r="BO7" s="319">
        <v>0</v>
      </c>
      <c r="BP7" s="319">
        <v>0</v>
      </c>
      <c r="BQ7" s="319">
        <v>0</v>
      </c>
      <c r="BR7" s="319">
        <v>0</v>
      </c>
      <c r="BS7" s="319">
        <v>0</v>
      </c>
      <c r="BT7" s="319">
        <v>0</v>
      </c>
      <c r="BU7" s="319">
        <v>0</v>
      </c>
      <c r="BV7" s="319">
        <v>0</v>
      </c>
      <c r="BW7" s="319">
        <v>0</v>
      </c>
      <c r="BX7" s="319">
        <v>0</v>
      </c>
      <c r="BY7" s="319">
        <v>0</v>
      </c>
      <c r="BZ7" s="319">
        <v>0</v>
      </c>
      <c r="CA7" s="319">
        <v>0</v>
      </c>
      <c r="CB7" s="319">
        <v>0</v>
      </c>
      <c r="CC7" s="319">
        <v>0</v>
      </c>
      <c r="CD7" s="319">
        <v>0</v>
      </c>
      <c r="CE7" s="319">
        <v>0</v>
      </c>
      <c r="CF7" s="319">
        <v>0</v>
      </c>
      <c r="CG7" s="319">
        <v>0</v>
      </c>
      <c r="CH7" s="319">
        <v>0</v>
      </c>
      <c r="CI7" s="319">
        <v>0</v>
      </c>
      <c r="CJ7" s="319">
        <v>0</v>
      </c>
      <c r="CK7" s="319">
        <v>0</v>
      </c>
      <c r="CL7" s="319">
        <v>0</v>
      </c>
      <c r="CM7" s="319">
        <v>0</v>
      </c>
      <c r="CN7" s="319">
        <v>0</v>
      </c>
      <c r="CO7" s="319">
        <v>0</v>
      </c>
      <c r="CP7" s="319">
        <v>0</v>
      </c>
      <c r="CQ7" s="319">
        <v>0</v>
      </c>
      <c r="CR7" s="319">
        <v>0</v>
      </c>
      <c r="CS7" s="319">
        <v>0</v>
      </c>
      <c r="CT7" s="319">
        <v>0</v>
      </c>
      <c r="CU7" s="319">
        <v>0</v>
      </c>
      <c r="CV7" s="319">
        <v>0</v>
      </c>
      <c r="CW7" s="319">
        <v>0</v>
      </c>
      <c r="CX7" s="319">
        <v>0</v>
      </c>
      <c r="CY7" s="319">
        <v>0</v>
      </c>
      <c r="CZ7" s="319">
        <v>0</v>
      </c>
      <c r="DA7" s="319">
        <v>0</v>
      </c>
      <c r="DB7" s="319">
        <v>0</v>
      </c>
      <c r="DC7" s="319">
        <v>0</v>
      </c>
      <c r="DD7" s="319">
        <v>0</v>
      </c>
      <c r="DE7" s="319">
        <v>0</v>
      </c>
      <c r="DF7" s="319">
        <v>0</v>
      </c>
      <c r="DG7" s="319">
        <v>0</v>
      </c>
      <c r="DH7" s="319">
        <v>0</v>
      </c>
      <c r="DI7" s="319">
        <v>0</v>
      </c>
      <c r="DJ7" s="319">
        <v>0</v>
      </c>
      <c r="DK7" s="319">
        <v>0</v>
      </c>
      <c r="DL7" s="319">
        <v>0</v>
      </c>
      <c r="DM7" s="319">
        <v>0</v>
      </c>
      <c r="DN7" s="319">
        <v>0</v>
      </c>
      <c r="DO7" s="319">
        <v>0</v>
      </c>
      <c r="DP7" s="319">
        <v>0</v>
      </c>
      <c r="DQ7" s="319">
        <v>0</v>
      </c>
      <c r="DR7" s="319">
        <v>0</v>
      </c>
      <c r="DS7" s="319">
        <v>0</v>
      </c>
      <c r="DT7" s="319">
        <v>0</v>
      </c>
      <c r="DU7" s="319">
        <v>0</v>
      </c>
      <c r="DV7" s="319">
        <v>0</v>
      </c>
      <c r="DW7" s="319">
        <v>0</v>
      </c>
      <c r="DX7" s="319">
        <v>0</v>
      </c>
      <c r="DY7" s="319">
        <v>0</v>
      </c>
      <c r="DZ7" s="319">
        <v>0</v>
      </c>
      <c r="EA7" s="319">
        <v>0</v>
      </c>
      <c r="EB7" s="319">
        <v>0</v>
      </c>
      <c r="EC7" s="319">
        <v>0</v>
      </c>
      <c r="ED7" s="319">
        <v>0</v>
      </c>
      <c r="EE7" s="319">
        <v>0</v>
      </c>
      <c r="EF7" s="319">
        <v>0</v>
      </c>
      <c r="EG7" s="319">
        <v>0</v>
      </c>
      <c r="EH7" s="319">
        <v>0</v>
      </c>
      <c r="EI7" s="319">
        <v>0</v>
      </c>
      <c r="EJ7" s="319">
        <v>0</v>
      </c>
      <c r="EK7" s="319">
        <v>0</v>
      </c>
      <c r="EL7" s="319">
        <v>0</v>
      </c>
      <c r="EM7" s="319">
        <v>0</v>
      </c>
      <c r="EN7" s="319">
        <v>0</v>
      </c>
      <c r="EO7" s="319">
        <v>0</v>
      </c>
      <c r="EP7" s="319">
        <v>0</v>
      </c>
      <c r="EQ7" s="319">
        <v>0</v>
      </c>
      <c r="ER7" s="319">
        <v>0</v>
      </c>
      <c r="ES7" s="319">
        <v>0</v>
      </c>
      <c r="ET7" s="319">
        <v>0</v>
      </c>
      <c r="EU7" s="319">
        <v>0</v>
      </c>
      <c r="EV7" s="319">
        <v>0</v>
      </c>
      <c r="EW7" s="319">
        <v>0</v>
      </c>
      <c r="EX7" s="319">
        <v>0</v>
      </c>
      <c r="EY7" s="319">
        <v>0</v>
      </c>
      <c r="EZ7" s="319">
        <v>0</v>
      </c>
      <c r="FA7" s="319">
        <v>0</v>
      </c>
      <c r="FB7" s="319">
        <v>0</v>
      </c>
      <c r="FC7" s="319">
        <v>0</v>
      </c>
      <c r="FD7" s="319">
        <v>0</v>
      </c>
      <c r="FE7" s="319">
        <v>0</v>
      </c>
      <c r="FF7" s="319">
        <v>0</v>
      </c>
      <c r="FG7" s="319">
        <v>0</v>
      </c>
      <c r="FH7" s="319">
        <v>0</v>
      </c>
      <c r="FI7" s="319">
        <v>0</v>
      </c>
      <c r="FJ7" s="319">
        <v>0</v>
      </c>
      <c r="FK7" s="319">
        <v>0</v>
      </c>
      <c r="FL7" s="319">
        <v>0</v>
      </c>
      <c r="FM7" s="319">
        <v>0</v>
      </c>
      <c r="FN7" s="319">
        <v>0</v>
      </c>
      <c r="FO7" s="319">
        <v>0</v>
      </c>
      <c r="FP7" s="319">
        <v>0</v>
      </c>
      <c r="FQ7" s="319">
        <v>0</v>
      </c>
      <c r="FR7" s="319">
        <v>0</v>
      </c>
      <c r="FS7" s="319">
        <v>0</v>
      </c>
      <c r="FT7" s="319">
        <v>0</v>
      </c>
      <c r="FU7" s="319">
        <v>0</v>
      </c>
      <c r="FV7" s="319">
        <v>0</v>
      </c>
      <c r="FW7" s="319">
        <v>0</v>
      </c>
      <c r="FX7" s="319">
        <v>0</v>
      </c>
      <c r="FY7" s="319">
        <v>0</v>
      </c>
      <c r="FZ7" s="319">
        <v>0</v>
      </c>
      <c r="GA7" s="319">
        <v>0</v>
      </c>
      <c r="GB7" s="319">
        <v>0</v>
      </c>
      <c r="GC7" s="319">
        <v>0</v>
      </c>
      <c r="GD7" s="319">
        <v>0</v>
      </c>
      <c r="GE7" s="319">
        <v>0</v>
      </c>
      <c r="GF7" s="319">
        <v>0</v>
      </c>
      <c r="GG7" s="319">
        <v>0</v>
      </c>
      <c r="GH7" s="319">
        <v>0</v>
      </c>
      <c r="GI7" s="319">
        <v>0</v>
      </c>
      <c r="GJ7" s="319">
        <v>0</v>
      </c>
      <c r="GK7" s="319">
        <v>0</v>
      </c>
      <c r="GL7" s="319">
        <v>0</v>
      </c>
      <c r="GM7" s="319">
        <v>0</v>
      </c>
      <c r="GN7" s="319">
        <v>0</v>
      </c>
      <c r="GO7" s="319">
        <v>0</v>
      </c>
      <c r="GP7" s="319">
        <v>0</v>
      </c>
      <c r="GQ7" s="319">
        <v>0</v>
      </c>
      <c r="GR7" s="319">
        <v>0</v>
      </c>
      <c r="GS7" s="319">
        <v>0</v>
      </c>
      <c r="GT7" s="319">
        <v>0</v>
      </c>
      <c r="GU7" s="319">
        <v>0</v>
      </c>
      <c r="GV7" s="319">
        <v>0</v>
      </c>
      <c r="GW7" s="319">
        <v>0</v>
      </c>
      <c r="GX7" s="319">
        <v>0</v>
      </c>
      <c r="GY7" s="319">
        <v>0</v>
      </c>
      <c r="GZ7" s="319">
        <v>0</v>
      </c>
      <c r="HA7" s="319">
        <v>0</v>
      </c>
      <c r="HB7" s="319">
        <v>0</v>
      </c>
      <c r="HC7" s="319">
        <v>0</v>
      </c>
      <c r="HD7" s="319">
        <v>0</v>
      </c>
      <c r="HE7" s="319">
        <v>0</v>
      </c>
      <c r="HF7" s="319">
        <v>0</v>
      </c>
      <c r="HG7" s="319">
        <v>0</v>
      </c>
      <c r="HH7" s="319">
        <v>0</v>
      </c>
      <c r="HI7" s="319">
        <v>0</v>
      </c>
      <c r="HJ7" s="319">
        <v>0</v>
      </c>
      <c r="HK7" s="319">
        <v>0</v>
      </c>
      <c r="HL7" s="319">
        <v>0</v>
      </c>
      <c r="HM7" s="319">
        <v>0</v>
      </c>
      <c r="HN7" s="319">
        <v>0</v>
      </c>
      <c r="HO7" s="319">
        <v>0</v>
      </c>
      <c r="HP7" s="319">
        <v>0</v>
      </c>
      <c r="HQ7" s="319">
        <v>0</v>
      </c>
      <c r="HR7" s="319">
        <v>0</v>
      </c>
      <c r="HS7" s="319">
        <v>0</v>
      </c>
      <c r="HT7" s="319">
        <v>0</v>
      </c>
      <c r="HU7" s="319">
        <v>0</v>
      </c>
      <c r="HV7" s="319">
        <v>0</v>
      </c>
      <c r="HW7" s="319">
        <v>0</v>
      </c>
      <c r="HX7" s="319">
        <v>0</v>
      </c>
      <c r="HY7" s="319">
        <v>0</v>
      </c>
      <c r="HZ7" s="319">
        <v>0</v>
      </c>
      <c r="IA7" s="319">
        <v>0</v>
      </c>
      <c r="IB7" s="319">
        <v>0</v>
      </c>
      <c r="IC7" s="319">
        <v>0</v>
      </c>
      <c r="ID7" s="319">
        <v>0</v>
      </c>
      <c r="IE7" s="319">
        <v>0</v>
      </c>
      <c r="IF7" s="319">
        <v>0</v>
      </c>
      <c r="IG7" s="319">
        <v>0</v>
      </c>
      <c r="IH7" s="319">
        <v>0</v>
      </c>
      <c r="II7" s="319">
        <v>0</v>
      </c>
      <c r="IJ7" s="319">
        <v>0</v>
      </c>
      <c r="IK7" s="319">
        <v>0</v>
      </c>
      <c r="IL7" s="319">
        <v>0</v>
      </c>
      <c r="IM7" s="319">
        <v>0</v>
      </c>
      <c r="IN7" s="319">
        <v>0</v>
      </c>
      <c r="IO7" s="319">
        <v>0</v>
      </c>
      <c r="IP7" s="319">
        <v>0</v>
      </c>
      <c r="IQ7" s="319">
        <v>0</v>
      </c>
      <c r="IR7" s="319">
        <v>0</v>
      </c>
      <c r="IS7" s="319">
        <v>0</v>
      </c>
      <c r="IT7" s="319">
        <v>0</v>
      </c>
      <c r="IU7" s="319">
        <v>0</v>
      </c>
      <c r="IV7" s="319">
        <v>0</v>
      </c>
    </row>
    <row r="8" spans="1:256" ht="12.75">
      <c r="A8" s="319">
        <v>0</v>
      </c>
      <c r="B8" s="319" t="s">
        <v>209</v>
      </c>
      <c r="C8" s="319" t="s">
        <v>70</v>
      </c>
      <c r="D8" s="319">
        <v>149.35057</v>
      </c>
      <c r="E8" s="319">
        <v>158.269375</v>
      </c>
      <c r="F8" s="319">
        <v>164.284740625</v>
      </c>
      <c r="G8" s="319">
        <v>167.7581684463373</v>
      </c>
      <c r="H8" s="319">
        <v>171.36554791754412</v>
      </c>
      <c r="I8" s="319">
        <v>175.08822772981333</v>
      </c>
      <c r="J8" s="319">
        <v>177.33593943158573</v>
      </c>
      <c r="K8" s="319">
        <v>179.6250557962987</v>
      </c>
      <c r="L8" s="319">
        <v>181.95637920785933</v>
      </c>
      <c r="M8" s="319">
        <v>184.33072927838646</v>
      </c>
      <c r="N8" s="319">
        <v>186.74894326517742</v>
      </c>
      <c r="O8" s="319">
        <v>187.891875549633</v>
      </c>
      <c r="P8" s="319">
        <v>189.04256734710182</v>
      </c>
      <c r="Q8" s="319">
        <v>190.20108024942766</v>
      </c>
      <c r="R8" s="319">
        <v>191.36747648443264</v>
      </c>
      <c r="S8" s="319">
        <v>192.54181892545046</v>
      </c>
      <c r="T8" s="319">
        <v>193.08852620582357</v>
      </c>
      <c r="U8" s="319">
        <v>0</v>
      </c>
      <c r="V8" s="319">
        <v>0</v>
      </c>
      <c r="W8" s="319">
        <v>0</v>
      </c>
      <c r="X8" s="319">
        <v>0</v>
      </c>
      <c r="Y8" s="319">
        <v>0</v>
      </c>
      <c r="Z8" s="319">
        <v>0</v>
      </c>
      <c r="AA8" s="319">
        <v>0</v>
      </c>
      <c r="AB8" s="319">
        <v>0</v>
      </c>
      <c r="AC8" s="319">
        <v>0</v>
      </c>
      <c r="AD8" s="319">
        <v>0</v>
      </c>
      <c r="AE8" s="319">
        <v>0</v>
      </c>
      <c r="AF8" s="319">
        <v>0</v>
      </c>
      <c r="AG8" s="319">
        <v>0</v>
      </c>
      <c r="AH8" s="319">
        <v>0</v>
      </c>
      <c r="AI8" s="319">
        <v>0</v>
      </c>
      <c r="AJ8" s="319">
        <v>0</v>
      </c>
      <c r="AK8" s="319">
        <v>0</v>
      </c>
      <c r="AL8" s="319">
        <v>0</v>
      </c>
      <c r="AM8" s="319">
        <v>0</v>
      </c>
      <c r="AN8" s="319">
        <v>0</v>
      </c>
      <c r="AO8" s="319">
        <v>0</v>
      </c>
      <c r="AP8" s="319">
        <v>0</v>
      </c>
      <c r="AQ8" s="319">
        <v>0</v>
      </c>
      <c r="AR8" s="319">
        <v>0</v>
      </c>
      <c r="AS8" s="319">
        <v>0</v>
      </c>
      <c r="AT8" s="319">
        <v>0</v>
      </c>
      <c r="AU8" s="319">
        <v>0</v>
      </c>
      <c r="AV8" s="319">
        <v>0</v>
      </c>
      <c r="AW8" s="319">
        <v>0</v>
      </c>
      <c r="AX8" s="319">
        <v>0</v>
      </c>
      <c r="AY8" s="319">
        <v>0</v>
      </c>
      <c r="AZ8" s="319">
        <v>0</v>
      </c>
      <c r="BA8" s="319">
        <v>0</v>
      </c>
      <c r="BB8" s="319">
        <v>0</v>
      </c>
      <c r="BC8" s="319">
        <v>0</v>
      </c>
      <c r="BD8" s="319">
        <v>0</v>
      </c>
      <c r="BE8" s="319">
        <v>0</v>
      </c>
      <c r="BF8" s="319">
        <v>0</v>
      </c>
      <c r="BG8" s="319">
        <v>0</v>
      </c>
      <c r="BH8" s="319">
        <v>0</v>
      </c>
      <c r="BI8" s="319">
        <v>0</v>
      </c>
      <c r="BJ8" s="319">
        <v>0</v>
      </c>
      <c r="BK8" s="319">
        <v>0</v>
      </c>
      <c r="BL8" s="319">
        <v>0</v>
      </c>
      <c r="BM8" s="319">
        <v>0</v>
      </c>
      <c r="BN8" s="319">
        <v>0</v>
      </c>
      <c r="BO8" s="319">
        <v>0</v>
      </c>
      <c r="BP8" s="319">
        <v>0</v>
      </c>
      <c r="BQ8" s="319">
        <v>0</v>
      </c>
      <c r="BR8" s="319">
        <v>0</v>
      </c>
      <c r="BS8" s="319">
        <v>0</v>
      </c>
      <c r="BT8" s="319">
        <v>0</v>
      </c>
      <c r="BU8" s="319">
        <v>0</v>
      </c>
      <c r="BV8" s="319">
        <v>0</v>
      </c>
      <c r="BW8" s="319">
        <v>0</v>
      </c>
      <c r="BX8" s="319">
        <v>0</v>
      </c>
      <c r="BY8" s="319">
        <v>0</v>
      </c>
      <c r="BZ8" s="319">
        <v>0</v>
      </c>
      <c r="CA8" s="319">
        <v>0</v>
      </c>
      <c r="CB8" s="319">
        <v>0</v>
      </c>
      <c r="CC8" s="319">
        <v>0</v>
      </c>
      <c r="CD8" s="319">
        <v>0</v>
      </c>
      <c r="CE8" s="319">
        <v>0</v>
      </c>
      <c r="CF8" s="319">
        <v>0</v>
      </c>
      <c r="CG8" s="319">
        <v>0</v>
      </c>
      <c r="CH8" s="319">
        <v>0</v>
      </c>
      <c r="CI8" s="319">
        <v>0</v>
      </c>
      <c r="CJ8" s="319">
        <v>0</v>
      </c>
      <c r="CK8" s="319">
        <v>0</v>
      </c>
      <c r="CL8" s="319">
        <v>0</v>
      </c>
      <c r="CM8" s="319">
        <v>0</v>
      </c>
      <c r="CN8" s="319">
        <v>0</v>
      </c>
      <c r="CO8" s="319">
        <v>0</v>
      </c>
      <c r="CP8" s="319">
        <v>0</v>
      </c>
      <c r="CQ8" s="319">
        <v>0</v>
      </c>
      <c r="CR8" s="319">
        <v>0</v>
      </c>
      <c r="CS8" s="319">
        <v>0</v>
      </c>
      <c r="CT8" s="319">
        <v>0</v>
      </c>
      <c r="CU8" s="319">
        <v>0</v>
      </c>
      <c r="CV8" s="319">
        <v>0</v>
      </c>
      <c r="CW8" s="319">
        <v>0</v>
      </c>
      <c r="CX8" s="319">
        <v>0</v>
      </c>
      <c r="CY8" s="319">
        <v>0</v>
      </c>
      <c r="CZ8" s="319">
        <v>0</v>
      </c>
      <c r="DA8" s="319">
        <v>0</v>
      </c>
      <c r="DB8" s="319">
        <v>0</v>
      </c>
      <c r="DC8" s="319">
        <v>0</v>
      </c>
      <c r="DD8" s="319">
        <v>0</v>
      </c>
      <c r="DE8" s="319">
        <v>0</v>
      </c>
      <c r="DF8" s="319">
        <v>0</v>
      </c>
      <c r="DG8" s="319">
        <v>0</v>
      </c>
      <c r="DH8" s="319">
        <v>0</v>
      </c>
      <c r="DI8" s="319">
        <v>0</v>
      </c>
      <c r="DJ8" s="319">
        <v>0</v>
      </c>
      <c r="DK8" s="319">
        <v>0</v>
      </c>
      <c r="DL8" s="319">
        <v>0</v>
      </c>
      <c r="DM8" s="319">
        <v>0</v>
      </c>
      <c r="DN8" s="319">
        <v>0</v>
      </c>
      <c r="DO8" s="319">
        <v>0</v>
      </c>
      <c r="DP8" s="319">
        <v>0</v>
      </c>
      <c r="DQ8" s="319">
        <v>0</v>
      </c>
      <c r="DR8" s="319">
        <v>0</v>
      </c>
      <c r="DS8" s="319">
        <v>0</v>
      </c>
      <c r="DT8" s="319">
        <v>0</v>
      </c>
      <c r="DU8" s="319">
        <v>0</v>
      </c>
      <c r="DV8" s="319">
        <v>0</v>
      </c>
      <c r="DW8" s="319">
        <v>0</v>
      </c>
      <c r="DX8" s="319">
        <v>0</v>
      </c>
      <c r="DY8" s="319">
        <v>0</v>
      </c>
      <c r="DZ8" s="319">
        <v>0</v>
      </c>
      <c r="EA8" s="319">
        <v>0</v>
      </c>
      <c r="EB8" s="319">
        <v>0</v>
      </c>
      <c r="EC8" s="319">
        <v>0</v>
      </c>
      <c r="ED8" s="319">
        <v>0</v>
      </c>
      <c r="EE8" s="319">
        <v>0</v>
      </c>
      <c r="EF8" s="319">
        <v>0</v>
      </c>
      <c r="EG8" s="319">
        <v>0</v>
      </c>
      <c r="EH8" s="319">
        <v>0</v>
      </c>
      <c r="EI8" s="319">
        <v>0</v>
      </c>
      <c r="EJ8" s="319">
        <v>0</v>
      </c>
      <c r="EK8" s="319">
        <v>0</v>
      </c>
      <c r="EL8" s="319">
        <v>0</v>
      </c>
      <c r="EM8" s="319">
        <v>0</v>
      </c>
      <c r="EN8" s="319">
        <v>0</v>
      </c>
      <c r="EO8" s="319">
        <v>0</v>
      </c>
      <c r="EP8" s="319">
        <v>0</v>
      </c>
      <c r="EQ8" s="319">
        <v>0</v>
      </c>
      <c r="ER8" s="319">
        <v>0</v>
      </c>
      <c r="ES8" s="319">
        <v>0</v>
      </c>
      <c r="ET8" s="319">
        <v>0</v>
      </c>
      <c r="EU8" s="319">
        <v>0</v>
      </c>
      <c r="EV8" s="319">
        <v>0</v>
      </c>
      <c r="EW8" s="319">
        <v>0</v>
      </c>
      <c r="EX8" s="319">
        <v>0</v>
      </c>
      <c r="EY8" s="319">
        <v>0</v>
      </c>
      <c r="EZ8" s="319">
        <v>0</v>
      </c>
      <c r="FA8" s="319">
        <v>0</v>
      </c>
      <c r="FB8" s="319">
        <v>0</v>
      </c>
      <c r="FC8" s="319">
        <v>0</v>
      </c>
      <c r="FD8" s="319">
        <v>0</v>
      </c>
      <c r="FE8" s="319">
        <v>0</v>
      </c>
      <c r="FF8" s="319">
        <v>0</v>
      </c>
      <c r="FG8" s="319">
        <v>0</v>
      </c>
      <c r="FH8" s="319">
        <v>0</v>
      </c>
      <c r="FI8" s="319">
        <v>0</v>
      </c>
      <c r="FJ8" s="319">
        <v>0</v>
      </c>
      <c r="FK8" s="319">
        <v>0</v>
      </c>
      <c r="FL8" s="319">
        <v>0</v>
      </c>
      <c r="FM8" s="319">
        <v>0</v>
      </c>
      <c r="FN8" s="319">
        <v>0</v>
      </c>
      <c r="FO8" s="319">
        <v>0</v>
      </c>
      <c r="FP8" s="319">
        <v>0</v>
      </c>
      <c r="FQ8" s="319">
        <v>0</v>
      </c>
      <c r="FR8" s="319">
        <v>0</v>
      </c>
      <c r="FS8" s="319">
        <v>0</v>
      </c>
      <c r="FT8" s="319">
        <v>0</v>
      </c>
      <c r="FU8" s="319">
        <v>0</v>
      </c>
      <c r="FV8" s="319">
        <v>0</v>
      </c>
      <c r="FW8" s="319">
        <v>0</v>
      </c>
      <c r="FX8" s="319">
        <v>0</v>
      </c>
      <c r="FY8" s="319">
        <v>0</v>
      </c>
      <c r="FZ8" s="319">
        <v>0</v>
      </c>
      <c r="GA8" s="319">
        <v>0</v>
      </c>
      <c r="GB8" s="319">
        <v>0</v>
      </c>
      <c r="GC8" s="319">
        <v>0</v>
      </c>
      <c r="GD8" s="319">
        <v>0</v>
      </c>
      <c r="GE8" s="319">
        <v>0</v>
      </c>
      <c r="GF8" s="319">
        <v>0</v>
      </c>
      <c r="GG8" s="319">
        <v>0</v>
      </c>
      <c r="GH8" s="319">
        <v>0</v>
      </c>
      <c r="GI8" s="319">
        <v>0</v>
      </c>
      <c r="GJ8" s="319">
        <v>0</v>
      </c>
      <c r="GK8" s="319">
        <v>0</v>
      </c>
      <c r="GL8" s="319">
        <v>0</v>
      </c>
      <c r="GM8" s="319">
        <v>0</v>
      </c>
      <c r="GN8" s="319">
        <v>0</v>
      </c>
      <c r="GO8" s="319">
        <v>0</v>
      </c>
      <c r="GP8" s="319">
        <v>0</v>
      </c>
      <c r="GQ8" s="319">
        <v>0</v>
      </c>
      <c r="GR8" s="319">
        <v>0</v>
      </c>
      <c r="GS8" s="319">
        <v>0</v>
      </c>
      <c r="GT8" s="319">
        <v>0</v>
      </c>
      <c r="GU8" s="319">
        <v>0</v>
      </c>
      <c r="GV8" s="319">
        <v>0</v>
      </c>
      <c r="GW8" s="319">
        <v>0</v>
      </c>
      <c r="GX8" s="319">
        <v>0</v>
      </c>
      <c r="GY8" s="319">
        <v>0</v>
      </c>
      <c r="GZ8" s="319">
        <v>0</v>
      </c>
      <c r="HA8" s="319">
        <v>0</v>
      </c>
      <c r="HB8" s="319">
        <v>0</v>
      </c>
      <c r="HC8" s="319">
        <v>0</v>
      </c>
      <c r="HD8" s="319">
        <v>0</v>
      </c>
      <c r="HE8" s="319">
        <v>0</v>
      </c>
      <c r="HF8" s="319">
        <v>0</v>
      </c>
      <c r="HG8" s="319">
        <v>0</v>
      </c>
      <c r="HH8" s="319">
        <v>0</v>
      </c>
      <c r="HI8" s="319">
        <v>0</v>
      </c>
      <c r="HJ8" s="319">
        <v>0</v>
      </c>
      <c r="HK8" s="319">
        <v>0</v>
      </c>
      <c r="HL8" s="319">
        <v>0</v>
      </c>
      <c r="HM8" s="319">
        <v>0</v>
      </c>
      <c r="HN8" s="319">
        <v>0</v>
      </c>
      <c r="HO8" s="319">
        <v>0</v>
      </c>
      <c r="HP8" s="319">
        <v>0</v>
      </c>
      <c r="HQ8" s="319">
        <v>0</v>
      </c>
      <c r="HR8" s="319">
        <v>0</v>
      </c>
      <c r="HS8" s="319">
        <v>0</v>
      </c>
      <c r="HT8" s="319">
        <v>0</v>
      </c>
      <c r="HU8" s="319">
        <v>0</v>
      </c>
      <c r="HV8" s="319">
        <v>0</v>
      </c>
      <c r="HW8" s="319">
        <v>0</v>
      </c>
      <c r="HX8" s="319">
        <v>0</v>
      </c>
      <c r="HY8" s="319">
        <v>0</v>
      </c>
      <c r="HZ8" s="319">
        <v>0</v>
      </c>
      <c r="IA8" s="319">
        <v>0</v>
      </c>
      <c r="IB8" s="319">
        <v>0</v>
      </c>
      <c r="IC8" s="319">
        <v>0</v>
      </c>
      <c r="ID8" s="319">
        <v>0</v>
      </c>
      <c r="IE8" s="319">
        <v>0</v>
      </c>
      <c r="IF8" s="319">
        <v>0</v>
      </c>
      <c r="IG8" s="319">
        <v>0</v>
      </c>
      <c r="IH8" s="319">
        <v>0</v>
      </c>
      <c r="II8" s="319">
        <v>0</v>
      </c>
      <c r="IJ8" s="319">
        <v>0</v>
      </c>
      <c r="IK8" s="319">
        <v>0</v>
      </c>
      <c r="IL8" s="319">
        <v>0</v>
      </c>
      <c r="IM8" s="319">
        <v>0</v>
      </c>
      <c r="IN8" s="319">
        <v>0</v>
      </c>
      <c r="IO8" s="319">
        <v>0</v>
      </c>
      <c r="IP8" s="319">
        <v>0</v>
      </c>
      <c r="IQ8" s="319">
        <v>0</v>
      </c>
      <c r="IR8" s="319">
        <v>0</v>
      </c>
      <c r="IS8" s="319">
        <v>0</v>
      </c>
      <c r="IT8" s="319">
        <v>0</v>
      </c>
      <c r="IU8" s="319">
        <v>0</v>
      </c>
      <c r="IV8" s="319">
        <v>0</v>
      </c>
    </row>
    <row r="9" spans="1:256" ht="12.75">
      <c r="A9" s="319">
        <v>0</v>
      </c>
      <c r="B9" s="319">
        <v>0</v>
      </c>
      <c r="C9" s="319">
        <v>0</v>
      </c>
      <c r="D9" s="319">
        <v>0</v>
      </c>
      <c r="E9" s="319">
        <v>0</v>
      </c>
      <c r="F9" s="319">
        <v>0</v>
      </c>
      <c r="G9" s="319">
        <v>0</v>
      </c>
      <c r="H9" s="319">
        <v>0</v>
      </c>
      <c r="I9" s="319">
        <v>0</v>
      </c>
      <c r="J9" s="319">
        <v>0</v>
      </c>
      <c r="K9" s="319">
        <v>0</v>
      </c>
      <c r="L9" s="319">
        <v>0</v>
      </c>
      <c r="M9" s="319">
        <v>0</v>
      </c>
      <c r="N9" s="319">
        <v>0</v>
      </c>
      <c r="O9" s="319">
        <v>0</v>
      </c>
      <c r="P9" s="319">
        <v>0</v>
      </c>
      <c r="Q9" s="319">
        <v>0</v>
      </c>
      <c r="R9" s="319">
        <v>0</v>
      </c>
      <c r="S9" s="319">
        <v>0</v>
      </c>
      <c r="T9" s="319">
        <v>0</v>
      </c>
      <c r="U9" s="319">
        <v>0</v>
      </c>
      <c r="V9" s="319">
        <v>0</v>
      </c>
      <c r="W9" s="319">
        <v>0</v>
      </c>
      <c r="X9" s="319">
        <v>0</v>
      </c>
      <c r="Y9" s="319">
        <v>0</v>
      </c>
      <c r="Z9" s="319">
        <v>0</v>
      </c>
      <c r="AA9" s="319">
        <v>0</v>
      </c>
      <c r="AB9" s="319">
        <v>0</v>
      </c>
      <c r="AC9" s="319">
        <v>0</v>
      </c>
      <c r="AD9" s="319">
        <v>0</v>
      </c>
      <c r="AE9" s="319">
        <v>0</v>
      </c>
      <c r="AF9" s="319">
        <v>0</v>
      </c>
      <c r="AG9" s="319">
        <v>0</v>
      </c>
      <c r="AH9" s="319">
        <v>0</v>
      </c>
      <c r="AI9" s="319">
        <v>0</v>
      </c>
      <c r="AJ9" s="319">
        <v>0</v>
      </c>
      <c r="AK9" s="319">
        <v>0</v>
      </c>
      <c r="AL9" s="319">
        <v>0</v>
      </c>
      <c r="AM9" s="319">
        <v>0</v>
      </c>
      <c r="AN9" s="319">
        <v>0</v>
      </c>
      <c r="AO9" s="319">
        <v>0</v>
      </c>
      <c r="AP9" s="319">
        <v>0</v>
      </c>
      <c r="AQ9" s="319">
        <v>0</v>
      </c>
      <c r="AR9" s="319">
        <v>0</v>
      </c>
      <c r="AS9" s="319">
        <v>0</v>
      </c>
      <c r="AT9" s="319">
        <v>0</v>
      </c>
      <c r="AU9" s="319">
        <v>0</v>
      </c>
      <c r="AV9" s="319">
        <v>0</v>
      </c>
      <c r="AW9" s="319">
        <v>0</v>
      </c>
      <c r="AX9" s="319">
        <v>0</v>
      </c>
      <c r="AY9" s="319">
        <v>0</v>
      </c>
      <c r="AZ9" s="319">
        <v>0</v>
      </c>
      <c r="BA9" s="319">
        <v>0</v>
      </c>
      <c r="BB9" s="319">
        <v>0</v>
      </c>
      <c r="BC9" s="319">
        <v>0</v>
      </c>
      <c r="BD9" s="319">
        <v>0</v>
      </c>
      <c r="BE9" s="319">
        <v>0</v>
      </c>
      <c r="BF9" s="319">
        <v>0</v>
      </c>
      <c r="BG9" s="319">
        <v>0</v>
      </c>
      <c r="BH9" s="319">
        <v>0</v>
      </c>
      <c r="BI9" s="319">
        <v>0</v>
      </c>
      <c r="BJ9" s="319">
        <v>0</v>
      </c>
      <c r="BK9" s="319">
        <v>0</v>
      </c>
      <c r="BL9" s="319">
        <v>0</v>
      </c>
      <c r="BM9" s="319">
        <v>0</v>
      </c>
      <c r="BN9" s="319">
        <v>0</v>
      </c>
      <c r="BO9" s="319">
        <v>0</v>
      </c>
      <c r="BP9" s="319">
        <v>0</v>
      </c>
      <c r="BQ9" s="319">
        <v>0</v>
      </c>
      <c r="BR9" s="319">
        <v>0</v>
      </c>
      <c r="BS9" s="319">
        <v>0</v>
      </c>
      <c r="BT9" s="319">
        <v>0</v>
      </c>
      <c r="BU9" s="319">
        <v>0</v>
      </c>
      <c r="BV9" s="319">
        <v>0</v>
      </c>
      <c r="BW9" s="319">
        <v>0</v>
      </c>
      <c r="BX9" s="319">
        <v>0</v>
      </c>
      <c r="BY9" s="319">
        <v>0</v>
      </c>
      <c r="BZ9" s="319">
        <v>0</v>
      </c>
      <c r="CA9" s="319">
        <v>0</v>
      </c>
      <c r="CB9" s="319">
        <v>0</v>
      </c>
      <c r="CC9" s="319">
        <v>0</v>
      </c>
      <c r="CD9" s="319">
        <v>0</v>
      </c>
      <c r="CE9" s="319">
        <v>0</v>
      </c>
      <c r="CF9" s="319">
        <v>0</v>
      </c>
      <c r="CG9" s="319">
        <v>0</v>
      </c>
      <c r="CH9" s="319">
        <v>0</v>
      </c>
      <c r="CI9" s="319">
        <v>0</v>
      </c>
      <c r="CJ9" s="319">
        <v>0</v>
      </c>
      <c r="CK9" s="319">
        <v>0</v>
      </c>
      <c r="CL9" s="319">
        <v>0</v>
      </c>
      <c r="CM9" s="319">
        <v>0</v>
      </c>
      <c r="CN9" s="319">
        <v>0</v>
      </c>
      <c r="CO9" s="319">
        <v>0</v>
      </c>
      <c r="CP9" s="319">
        <v>0</v>
      </c>
      <c r="CQ9" s="319">
        <v>0</v>
      </c>
      <c r="CR9" s="319">
        <v>0</v>
      </c>
      <c r="CS9" s="319">
        <v>0</v>
      </c>
      <c r="CT9" s="319">
        <v>0</v>
      </c>
      <c r="CU9" s="319">
        <v>0</v>
      </c>
      <c r="CV9" s="319">
        <v>0</v>
      </c>
      <c r="CW9" s="319">
        <v>0</v>
      </c>
      <c r="CX9" s="319">
        <v>0</v>
      </c>
      <c r="CY9" s="319">
        <v>0</v>
      </c>
      <c r="CZ9" s="319">
        <v>0</v>
      </c>
      <c r="DA9" s="319">
        <v>0</v>
      </c>
      <c r="DB9" s="319">
        <v>0</v>
      </c>
      <c r="DC9" s="319">
        <v>0</v>
      </c>
      <c r="DD9" s="319">
        <v>0</v>
      </c>
      <c r="DE9" s="319">
        <v>0</v>
      </c>
      <c r="DF9" s="319">
        <v>0</v>
      </c>
      <c r="DG9" s="319">
        <v>0</v>
      </c>
      <c r="DH9" s="319">
        <v>0</v>
      </c>
      <c r="DI9" s="319">
        <v>0</v>
      </c>
      <c r="DJ9" s="319">
        <v>0</v>
      </c>
      <c r="DK9" s="319">
        <v>0</v>
      </c>
      <c r="DL9" s="319">
        <v>0</v>
      </c>
      <c r="DM9" s="319">
        <v>0</v>
      </c>
      <c r="DN9" s="319">
        <v>0</v>
      </c>
      <c r="DO9" s="319">
        <v>0</v>
      </c>
      <c r="DP9" s="319">
        <v>0</v>
      </c>
      <c r="DQ9" s="319">
        <v>0</v>
      </c>
      <c r="DR9" s="319">
        <v>0</v>
      </c>
      <c r="DS9" s="319">
        <v>0</v>
      </c>
      <c r="DT9" s="319">
        <v>0</v>
      </c>
      <c r="DU9" s="319">
        <v>0</v>
      </c>
      <c r="DV9" s="319">
        <v>0</v>
      </c>
      <c r="DW9" s="319">
        <v>0</v>
      </c>
      <c r="DX9" s="319">
        <v>0</v>
      </c>
      <c r="DY9" s="319">
        <v>0</v>
      </c>
      <c r="DZ9" s="319">
        <v>0</v>
      </c>
      <c r="EA9" s="319">
        <v>0</v>
      </c>
      <c r="EB9" s="319">
        <v>0</v>
      </c>
      <c r="EC9" s="319">
        <v>0</v>
      </c>
      <c r="ED9" s="319">
        <v>0</v>
      </c>
      <c r="EE9" s="319">
        <v>0</v>
      </c>
      <c r="EF9" s="319">
        <v>0</v>
      </c>
      <c r="EG9" s="319">
        <v>0</v>
      </c>
      <c r="EH9" s="319">
        <v>0</v>
      </c>
      <c r="EI9" s="319">
        <v>0</v>
      </c>
      <c r="EJ9" s="319">
        <v>0</v>
      </c>
      <c r="EK9" s="319">
        <v>0</v>
      </c>
      <c r="EL9" s="319">
        <v>0</v>
      </c>
      <c r="EM9" s="319">
        <v>0</v>
      </c>
      <c r="EN9" s="319">
        <v>0</v>
      </c>
      <c r="EO9" s="319">
        <v>0</v>
      </c>
      <c r="EP9" s="319">
        <v>0</v>
      </c>
      <c r="EQ9" s="319">
        <v>0</v>
      </c>
      <c r="ER9" s="319">
        <v>0</v>
      </c>
      <c r="ES9" s="319">
        <v>0</v>
      </c>
      <c r="ET9" s="319">
        <v>0</v>
      </c>
      <c r="EU9" s="319">
        <v>0</v>
      </c>
      <c r="EV9" s="319">
        <v>0</v>
      </c>
      <c r="EW9" s="319">
        <v>0</v>
      </c>
      <c r="EX9" s="319">
        <v>0</v>
      </c>
      <c r="EY9" s="319">
        <v>0</v>
      </c>
      <c r="EZ9" s="319">
        <v>0</v>
      </c>
      <c r="FA9" s="319">
        <v>0</v>
      </c>
      <c r="FB9" s="319">
        <v>0</v>
      </c>
      <c r="FC9" s="319">
        <v>0</v>
      </c>
      <c r="FD9" s="319">
        <v>0</v>
      </c>
      <c r="FE9" s="319">
        <v>0</v>
      </c>
      <c r="FF9" s="319">
        <v>0</v>
      </c>
      <c r="FG9" s="319">
        <v>0</v>
      </c>
      <c r="FH9" s="319">
        <v>0</v>
      </c>
      <c r="FI9" s="319">
        <v>0</v>
      </c>
      <c r="FJ9" s="319">
        <v>0</v>
      </c>
      <c r="FK9" s="319">
        <v>0</v>
      </c>
      <c r="FL9" s="319">
        <v>0</v>
      </c>
      <c r="FM9" s="319">
        <v>0</v>
      </c>
      <c r="FN9" s="319">
        <v>0</v>
      </c>
      <c r="FO9" s="319">
        <v>0</v>
      </c>
      <c r="FP9" s="319">
        <v>0</v>
      </c>
      <c r="FQ9" s="319">
        <v>0</v>
      </c>
      <c r="FR9" s="319">
        <v>0</v>
      </c>
      <c r="FS9" s="319">
        <v>0</v>
      </c>
      <c r="FT9" s="319">
        <v>0</v>
      </c>
      <c r="FU9" s="319">
        <v>0</v>
      </c>
      <c r="FV9" s="319">
        <v>0</v>
      </c>
      <c r="FW9" s="319">
        <v>0</v>
      </c>
      <c r="FX9" s="319">
        <v>0</v>
      </c>
      <c r="FY9" s="319">
        <v>0</v>
      </c>
      <c r="FZ9" s="319">
        <v>0</v>
      </c>
      <c r="GA9" s="319">
        <v>0</v>
      </c>
      <c r="GB9" s="319">
        <v>0</v>
      </c>
      <c r="GC9" s="319">
        <v>0</v>
      </c>
      <c r="GD9" s="319">
        <v>0</v>
      </c>
      <c r="GE9" s="319">
        <v>0</v>
      </c>
      <c r="GF9" s="319">
        <v>0</v>
      </c>
      <c r="GG9" s="319">
        <v>0</v>
      </c>
      <c r="GH9" s="319">
        <v>0</v>
      </c>
      <c r="GI9" s="319">
        <v>0</v>
      </c>
      <c r="GJ9" s="319">
        <v>0</v>
      </c>
      <c r="GK9" s="319">
        <v>0</v>
      </c>
      <c r="GL9" s="319">
        <v>0</v>
      </c>
      <c r="GM9" s="319">
        <v>0</v>
      </c>
      <c r="GN9" s="319">
        <v>0</v>
      </c>
      <c r="GO9" s="319">
        <v>0</v>
      </c>
      <c r="GP9" s="319">
        <v>0</v>
      </c>
      <c r="GQ9" s="319">
        <v>0</v>
      </c>
      <c r="GR9" s="319">
        <v>0</v>
      </c>
      <c r="GS9" s="319">
        <v>0</v>
      </c>
      <c r="GT9" s="319">
        <v>0</v>
      </c>
      <c r="GU9" s="319">
        <v>0</v>
      </c>
      <c r="GV9" s="319">
        <v>0</v>
      </c>
      <c r="GW9" s="319">
        <v>0</v>
      </c>
      <c r="GX9" s="319">
        <v>0</v>
      </c>
      <c r="GY9" s="319">
        <v>0</v>
      </c>
      <c r="GZ9" s="319">
        <v>0</v>
      </c>
      <c r="HA9" s="319">
        <v>0</v>
      </c>
      <c r="HB9" s="319">
        <v>0</v>
      </c>
      <c r="HC9" s="319">
        <v>0</v>
      </c>
      <c r="HD9" s="319">
        <v>0</v>
      </c>
      <c r="HE9" s="319">
        <v>0</v>
      </c>
      <c r="HF9" s="319">
        <v>0</v>
      </c>
      <c r="HG9" s="319">
        <v>0</v>
      </c>
      <c r="HH9" s="319">
        <v>0</v>
      </c>
      <c r="HI9" s="319">
        <v>0</v>
      </c>
      <c r="HJ9" s="319">
        <v>0</v>
      </c>
      <c r="HK9" s="319">
        <v>0</v>
      </c>
      <c r="HL9" s="319">
        <v>0</v>
      </c>
      <c r="HM9" s="319">
        <v>0</v>
      </c>
      <c r="HN9" s="319">
        <v>0</v>
      </c>
      <c r="HO9" s="319">
        <v>0</v>
      </c>
      <c r="HP9" s="319">
        <v>0</v>
      </c>
      <c r="HQ9" s="319">
        <v>0</v>
      </c>
      <c r="HR9" s="319">
        <v>0</v>
      </c>
      <c r="HS9" s="319">
        <v>0</v>
      </c>
      <c r="HT9" s="319">
        <v>0</v>
      </c>
      <c r="HU9" s="319">
        <v>0</v>
      </c>
      <c r="HV9" s="319">
        <v>0</v>
      </c>
      <c r="HW9" s="319">
        <v>0</v>
      </c>
      <c r="HX9" s="319">
        <v>0</v>
      </c>
      <c r="HY9" s="319">
        <v>0</v>
      </c>
      <c r="HZ9" s="319">
        <v>0</v>
      </c>
      <c r="IA9" s="319">
        <v>0</v>
      </c>
      <c r="IB9" s="319">
        <v>0</v>
      </c>
      <c r="IC9" s="319">
        <v>0</v>
      </c>
      <c r="ID9" s="319">
        <v>0</v>
      </c>
      <c r="IE9" s="319">
        <v>0</v>
      </c>
      <c r="IF9" s="319">
        <v>0</v>
      </c>
      <c r="IG9" s="319">
        <v>0</v>
      </c>
      <c r="IH9" s="319">
        <v>0</v>
      </c>
      <c r="II9" s="319">
        <v>0</v>
      </c>
      <c r="IJ9" s="319">
        <v>0</v>
      </c>
      <c r="IK9" s="319">
        <v>0</v>
      </c>
      <c r="IL9" s="319">
        <v>0</v>
      </c>
      <c r="IM9" s="319">
        <v>0</v>
      </c>
      <c r="IN9" s="319">
        <v>0</v>
      </c>
      <c r="IO9" s="319">
        <v>0</v>
      </c>
      <c r="IP9" s="319">
        <v>0</v>
      </c>
      <c r="IQ9" s="319">
        <v>0</v>
      </c>
      <c r="IR9" s="319">
        <v>0</v>
      </c>
      <c r="IS9" s="319">
        <v>0</v>
      </c>
      <c r="IT9" s="319">
        <v>0</v>
      </c>
      <c r="IU9" s="319">
        <v>0</v>
      </c>
      <c r="IV9" s="319">
        <v>0</v>
      </c>
    </row>
    <row r="10" spans="1:256" ht="12.75">
      <c r="A10" s="319" t="s">
        <v>207</v>
      </c>
      <c r="B10" s="319">
        <v>0</v>
      </c>
      <c r="C10" s="319">
        <v>0</v>
      </c>
      <c r="D10" s="319">
        <v>0</v>
      </c>
      <c r="E10" s="319">
        <v>0</v>
      </c>
      <c r="F10" s="319">
        <v>0</v>
      </c>
      <c r="G10" s="319">
        <v>0</v>
      </c>
      <c r="H10" s="319">
        <v>0</v>
      </c>
      <c r="I10" s="319">
        <v>0</v>
      </c>
      <c r="J10" s="319">
        <v>0</v>
      </c>
      <c r="K10" s="319">
        <v>0</v>
      </c>
      <c r="L10" s="319">
        <v>0</v>
      </c>
      <c r="M10" s="319">
        <v>0</v>
      </c>
      <c r="N10" s="319">
        <v>0</v>
      </c>
      <c r="O10" s="319">
        <v>0</v>
      </c>
      <c r="P10" s="319">
        <v>0</v>
      </c>
      <c r="Q10" s="319">
        <v>0</v>
      </c>
      <c r="R10" s="319">
        <v>0</v>
      </c>
      <c r="S10" s="319">
        <v>0</v>
      </c>
      <c r="T10" s="319">
        <v>0</v>
      </c>
      <c r="U10" s="319">
        <v>0</v>
      </c>
      <c r="V10" s="319">
        <v>0</v>
      </c>
      <c r="W10" s="319">
        <v>0</v>
      </c>
      <c r="X10" s="319">
        <v>0</v>
      </c>
      <c r="Y10" s="319">
        <v>0</v>
      </c>
      <c r="Z10" s="319">
        <v>0</v>
      </c>
      <c r="AA10" s="319">
        <v>0</v>
      </c>
      <c r="AB10" s="319">
        <v>0</v>
      </c>
      <c r="AC10" s="319">
        <v>0</v>
      </c>
      <c r="AD10" s="319">
        <v>0</v>
      </c>
      <c r="AE10" s="319">
        <v>0</v>
      </c>
      <c r="AF10" s="319">
        <v>0</v>
      </c>
      <c r="AG10" s="319">
        <v>0</v>
      </c>
      <c r="AH10" s="319">
        <v>0</v>
      </c>
      <c r="AI10" s="319">
        <v>0</v>
      </c>
      <c r="AJ10" s="319">
        <v>0</v>
      </c>
      <c r="AK10" s="319">
        <v>0</v>
      </c>
      <c r="AL10" s="319">
        <v>0</v>
      </c>
      <c r="AM10" s="319">
        <v>0</v>
      </c>
      <c r="AN10" s="319">
        <v>0</v>
      </c>
      <c r="AO10" s="319">
        <v>0</v>
      </c>
      <c r="AP10" s="319">
        <v>0</v>
      </c>
      <c r="AQ10" s="319">
        <v>0</v>
      </c>
      <c r="AR10" s="319">
        <v>0</v>
      </c>
      <c r="AS10" s="319">
        <v>0</v>
      </c>
      <c r="AT10" s="319">
        <v>0</v>
      </c>
      <c r="AU10" s="319">
        <v>0</v>
      </c>
      <c r="AV10" s="319">
        <v>0</v>
      </c>
      <c r="AW10" s="319">
        <v>0</v>
      </c>
      <c r="AX10" s="319">
        <v>0</v>
      </c>
      <c r="AY10" s="319">
        <v>0</v>
      </c>
      <c r="AZ10" s="319">
        <v>0</v>
      </c>
      <c r="BA10" s="319">
        <v>0</v>
      </c>
      <c r="BB10" s="319">
        <v>0</v>
      </c>
      <c r="BC10" s="319">
        <v>0</v>
      </c>
      <c r="BD10" s="319">
        <v>0</v>
      </c>
      <c r="BE10" s="319">
        <v>0</v>
      </c>
      <c r="BF10" s="319">
        <v>0</v>
      </c>
      <c r="BG10" s="319">
        <v>0</v>
      </c>
      <c r="BH10" s="319">
        <v>0</v>
      </c>
      <c r="BI10" s="319">
        <v>0</v>
      </c>
      <c r="BJ10" s="319">
        <v>0</v>
      </c>
      <c r="BK10" s="319">
        <v>0</v>
      </c>
      <c r="BL10" s="319">
        <v>0</v>
      </c>
      <c r="BM10" s="319">
        <v>0</v>
      </c>
      <c r="BN10" s="319">
        <v>0</v>
      </c>
      <c r="BO10" s="319">
        <v>0</v>
      </c>
      <c r="BP10" s="319">
        <v>0</v>
      </c>
      <c r="BQ10" s="319">
        <v>0</v>
      </c>
      <c r="BR10" s="319">
        <v>0</v>
      </c>
      <c r="BS10" s="319">
        <v>0</v>
      </c>
      <c r="BT10" s="319">
        <v>0</v>
      </c>
      <c r="BU10" s="319">
        <v>0</v>
      </c>
      <c r="BV10" s="319">
        <v>0</v>
      </c>
      <c r="BW10" s="319">
        <v>0</v>
      </c>
      <c r="BX10" s="319">
        <v>0</v>
      </c>
      <c r="BY10" s="319">
        <v>0</v>
      </c>
      <c r="BZ10" s="319">
        <v>0</v>
      </c>
      <c r="CA10" s="319">
        <v>0</v>
      </c>
      <c r="CB10" s="319">
        <v>0</v>
      </c>
      <c r="CC10" s="319">
        <v>0</v>
      </c>
      <c r="CD10" s="319">
        <v>0</v>
      </c>
      <c r="CE10" s="319">
        <v>0</v>
      </c>
      <c r="CF10" s="319">
        <v>0</v>
      </c>
      <c r="CG10" s="319">
        <v>0</v>
      </c>
      <c r="CH10" s="319">
        <v>0</v>
      </c>
      <c r="CI10" s="319">
        <v>0</v>
      </c>
      <c r="CJ10" s="319">
        <v>0</v>
      </c>
      <c r="CK10" s="319">
        <v>0</v>
      </c>
      <c r="CL10" s="319">
        <v>0</v>
      </c>
      <c r="CM10" s="319">
        <v>0</v>
      </c>
      <c r="CN10" s="319">
        <v>0</v>
      </c>
      <c r="CO10" s="319">
        <v>0</v>
      </c>
      <c r="CP10" s="319">
        <v>0</v>
      </c>
      <c r="CQ10" s="319">
        <v>0</v>
      </c>
      <c r="CR10" s="319">
        <v>0</v>
      </c>
      <c r="CS10" s="319">
        <v>0</v>
      </c>
      <c r="CT10" s="319">
        <v>0</v>
      </c>
      <c r="CU10" s="319">
        <v>0</v>
      </c>
      <c r="CV10" s="319">
        <v>0</v>
      </c>
      <c r="CW10" s="319">
        <v>0</v>
      </c>
      <c r="CX10" s="319">
        <v>0</v>
      </c>
      <c r="CY10" s="319">
        <v>0</v>
      </c>
      <c r="CZ10" s="319">
        <v>0</v>
      </c>
      <c r="DA10" s="319">
        <v>0</v>
      </c>
      <c r="DB10" s="319">
        <v>0</v>
      </c>
      <c r="DC10" s="319">
        <v>0</v>
      </c>
      <c r="DD10" s="319">
        <v>0</v>
      </c>
      <c r="DE10" s="319">
        <v>0</v>
      </c>
      <c r="DF10" s="319">
        <v>0</v>
      </c>
      <c r="DG10" s="319">
        <v>0</v>
      </c>
      <c r="DH10" s="319">
        <v>0</v>
      </c>
      <c r="DI10" s="319">
        <v>0</v>
      </c>
      <c r="DJ10" s="319">
        <v>0</v>
      </c>
      <c r="DK10" s="319">
        <v>0</v>
      </c>
      <c r="DL10" s="319">
        <v>0</v>
      </c>
      <c r="DM10" s="319">
        <v>0</v>
      </c>
      <c r="DN10" s="319">
        <v>0</v>
      </c>
      <c r="DO10" s="319">
        <v>0</v>
      </c>
      <c r="DP10" s="319">
        <v>0</v>
      </c>
      <c r="DQ10" s="319">
        <v>0</v>
      </c>
      <c r="DR10" s="319">
        <v>0</v>
      </c>
      <c r="DS10" s="319">
        <v>0</v>
      </c>
      <c r="DT10" s="319">
        <v>0</v>
      </c>
      <c r="DU10" s="319">
        <v>0</v>
      </c>
      <c r="DV10" s="319">
        <v>0</v>
      </c>
      <c r="DW10" s="319">
        <v>0</v>
      </c>
      <c r="DX10" s="319">
        <v>0</v>
      </c>
      <c r="DY10" s="319">
        <v>0</v>
      </c>
      <c r="DZ10" s="319">
        <v>0</v>
      </c>
      <c r="EA10" s="319">
        <v>0</v>
      </c>
      <c r="EB10" s="319">
        <v>0</v>
      </c>
      <c r="EC10" s="319">
        <v>0</v>
      </c>
      <c r="ED10" s="319">
        <v>0</v>
      </c>
      <c r="EE10" s="319">
        <v>0</v>
      </c>
      <c r="EF10" s="319">
        <v>0</v>
      </c>
      <c r="EG10" s="319">
        <v>0</v>
      </c>
      <c r="EH10" s="319">
        <v>0</v>
      </c>
      <c r="EI10" s="319">
        <v>0</v>
      </c>
      <c r="EJ10" s="319">
        <v>0</v>
      </c>
      <c r="EK10" s="319">
        <v>0</v>
      </c>
      <c r="EL10" s="319">
        <v>0</v>
      </c>
      <c r="EM10" s="319">
        <v>0</v>
      </c>
      <c r="EN10" s="319">
        <v>0</v>
      </c>
      <c r="EO10" s="319">
        <v>0</v>
      </c>
      <c r="EP10" s="319">
        <v>0</v>
      </c>
      <c r="EQ10" s="319">
        <v>0</v>
      </c>
      <c r="ER10" s="319">
        <v>0</v>
      </c>
      <c r="ES10" s="319">
        <v>0</v>
      </c>
      <c r="ET10" s="319">
        <v>0</v>
      </c>
      <c r="EU10" s="319">
        <v>0</v>
      </c>
      <c r="EV10" s="319">
        <v>0</v>
      </c>
      <c r="EW10" s="319">
        <v>0</v>
      </c>
      <c r="EX10" s="319">
        <v>0</v>
      </c>
      <c r="EY10" s="319">
        <v>0</v>
      </c>
      <c r="EZ10" s="319">
        <v>0</v>
      </c>
      <c r="FA10" s="319">
        <v>0</v>
      </c>
      <c r="FB10" s="319">
        <v>0</v>
      </c>
      <c r="FC10" s="319">
        <v>0</v>
      </c>
      <c r="FD10" s="319">
        <v>0</v>
      </c>
      <c r="FE10" s="319">
        <v>0</v>
      </c>
      <c r="FF10" s="319">
        <v>0</v>
      </c>
      <c r="FG10" s="319">
        <v>0</v>
      </c>
      <c r="FH10" s="319">
        <v>0</v>
      </c>
      <c r="FI10" s="319">
        <v>0</v>
      </c>
      <c r="FJ10" s="319">
        <v>0</v>
      </c>
      <c r="FK10" s="319">
        <v>0</v>
      </c>
      <c r="FL10" s="319">
        <v>0</v>
      </c>
      <c r="FM10" s="319">
        <v>0</v>
      </c>
      <c r="FN10" s="319">
        <v>0</v>
      </c>
      <c r="FO10" s="319">
        <v>0</v>
      </c>
      <c r="FP10" s="319">
        <v>0</v>
      </c>
      <c r="FQ10" s="319">
        <v>0</v>
      </c>
      <c r="FR10" s="319">
        <v>0</v>
      </c>
      <c r="FS10" s="319">
        <v>0</v>
      </c>
      <c r="FT10" s="319">
        <v>0</v>
      </c>
      <c r="FU10" s="319">
        <v>0</v>
      </c>
      <c r="FV10" s="319">
        <v>0</v>
      </c>
      <c r="FW10" s="319">
        <v>0</v>
      </c>
      <c r="FX10" s="319">
        <v>0</v>
      </c>
      <c r="FY10" s="319">
        <v>0</v>
      </c>
      <c r="FZ10" s="319">
        <v>0</v>
      </c>
      <c r="GA10" s="319">
        <v>0</v>
      </c>
      <c r="GB10" s="319">
        <v>0</v>
      </c>
      <c r="GC10" s="319">
        <v>0</v>
      </c>
      <c r="GD10" s="319">
        <v>0</v>
      </c>
      <c r="GE10" s="319">
        <v>0</v>
      </c>
      <c r="GF10" s="319">
        <v>0</v>
      </c>
      <c r="GG10" s="319">
        <v>0</v>
      </c>
      <c r="GH10" s="319">
        <v>0</v>
      </c>
      <c r="GI10" s="319">
        <v>0</v>
      </c>
      <c r="GJ10" s="319">
        <v>0</v>
      </c>
      <c r="GK10" s="319">
        <v>0</v>
      </c>
      <c r="GL10" s="319">
        <v>0</v>
      </c>
      <c r="GM10" s="319">
        <v>0</v>
      </c>
      <c r="GN10" s="319">
        <v>0</v>
      </c>
      <c r="GO10" s="319">
        <v>0</v>
      </c>
      <c r="GP10" s="319">
        <v>0</v>
      </c>
      <c r="GQ10" s="319">
        <v>0</v>
      </c>
      <c r="GR10" s="319">
        <v>0</v>
      </c>
      <c r="GS10" s="319">
        <v>0</v>
      </c>
      <c r="GT10" s="319">
        <v>0</v>
      </c>
      <c r="GU10" s="319">
        <v>0</v>
      </c>
      <c r="GV10" s="319">
        <v>0</v>
      </c>
      <c r="GW10" s="319">
        <v>0</v>
      </c>
      <c r="GX10" s="319">
        <v>0</v>
      </c>
      <c r="GY10" s="319">
        <v>0</v>
      </c>
      <c r="GZ10" s="319">
        <v>0</v>
      </c>
      <c r="HA10" s="319">
        <v>0</v>
      </c>
      <c r="HB10" s="319">
        <v>0</v>
      </c>
      <c r="HC10" s="319">
        <v>0</v>
      </c>
      <c r="HD10" s="319">
        <v>0</v>
      </c>
      <c r="HE10" s="319">
        <v>0</v>
      </c>
      <c r="HF10" s="319">
        <v>0</v>
      </c>
      <c r="HG10" s="319">
        <v>0</v>
      </c>
      <c r="HH10" s="319">
        <v>0</v>
      </c>
      <c r="HI10" s="319">
        <v>0</v>
      </c>
      <c r="HJ10" s="319">
        <v>0</v>
      </c>
      <c r="HK10" s="319">
        <v>0</v>
      </c>
      <c r="HL10" s="319">
        <v>0</v>
      </c>
      <c r="HM10" s="319">
        <v>0</v>
      </c>
      <c r="HN10" s="319">
        <v>0</v>
      </c>
      <c r="HO10" s="319">
        <v>0</v>
      </c>
      <c r="HP10" s="319">
        <v>0</v>
      </c>
      <c r="HQ10" s="319">
        <v>0</v>
      </c>
      <c r="HR10" s="319">
        <v>0</v>
      </c>
      <c r="HS10" s="319">
        <v>0</v>
      </c>
      <c r="HT10" s="319">
        <v>0</v>
      </c>
      <c r="HU10" s="319">
        <v>0</v>
      </c>
      <c r="HV10" s="319">
        <v>0</v>
      </c>
      <c r="HW10" s="319">
        <v>0</v>
      </c>
      <c r="HX10" s="319">
        <v>0</v>
      </c>
      <c r="HY10" s="319">
        <v>0</v>
      </c>
      <c r="HZ10" s="319">
        <v>0</v>
      </c>
      <c r="IA10" s="319">
        <v>0</v>
      </c>
      <c r="IB10" s="319">
        <v>0</v>
      </c>
      <c r="IC10" s="319">
        <v>0</v>
      </c>
      <c r="ID10" s="319">
        <v>0</v>
      </c>
      <c r="IE10" s="319">
        <v>0</v>
      </c>
      <c r="IF10" s="319">
        <v>0</v>
      </c>
      <c r="IG10" s="319">
        <v>0</v>
      </c>
      <c r="IH10" s="319">
        <v>0</v>
      </c>
      <c r="II10" s="319">
        <v>0</v>
      </c>
      <c r="IJ10" s="319">
        <v>0</v>
      </c>
      <c r="IK10" s="319">
        <v>0</v>
      </c>
      <c r="IL10" s="319">
        <v>0</v>
      </c>
      <c r="IM10" s="319">
        <v>0</v>
      </c>
      <c r="IN10" s="319">
        <v>0</v>
      </c>
      <c r="IO10" s="319">
        <v>0</v>
      </c>
      <c r="IP10" s="319">
        <v>0</v>
      </c>
      <c r="IQ10" s="319">
        <v>0</v>
      </c>
      <c r="IR10" s="319">
        <v>0</v>
      </c>
      <c r="IS10" s="319">
        <v>0</v>
      </c>
      <c r="IT10" s="319">
        <v>0</v>
      </c>
      <c r="IU10" s="319">
        <v>0</v>
      </c>
      <c r="IV10" s="319">
        <v>0</v>
      </c>
    </row>
    <row r="11" spans="1:256" ht="12.75">
      <c r="A11" s="319">
        <v>0</v>
      </c>
      <c r="B11" s="319">
        <v>0</v>
      </c>
      <c r="C11" s="319">
        <v>0</v>
      </c>
      <c r="D11" s="319">
        <v>0</v>
      </c>
      <c r="E11" s="319">
        <v>0</v>
      </c>
      <c r="F11" s="319">
        <v>0</v>
      </c>
      <c r="G11" s="319" t="s">
        <v>49</v>
      </c>
      <c r="H11" s="319" t="s">
        <v>49</v>
      </c>
      <c r="I11" s="319" t="s">
        <v>49</v>
      </c>
      <c r="J11" s="319" t="s">
        <v>49</v>
      </c>
      <c r="K11" s="319" t="s">
        <v>49</v>
      </c>
      <c r="L11" s="319" t="s">
        <v>49</v>
      </c>
      <c r="M11" s="319" t="s">
        <v>49</v>
      </c>
      <c r="N11" s="319" t="s">
        <v>49</v>
      </c>
      <c r="O11" s="319" t="s">
        <v>49</v>
      </c>
      <c r="P11" s="319" t="s">
        <v>49</v>
      </c>
      <c r="Q11" s="319" t="s">
        <v>49</v>
      </c>
      <c r="R11" s="319" t="s">
        <v>49</v>
      </c>
      <c r="S11" s="319" t="s">
        <v>49</v>
      </c>
      <c r="T11" s="319" t="s">
        <v>49</v>
      </c>
      <c r="U11" s="319">
        <v>0</v>
      </c>
      <c r="V11" s="319">
        <v>0</v>
      </c>
      <c r="W11" s="319">
        <v>0</v>
      </c>
      <c r="X11" s="319">
        <v>0</v>
      </c>
      <c r="Y11" s="319">
        <v>0</v>
      </c>
      <c r="Z11" s="319">
        <v>0</v>
      </c>
      <c r="AA11" s="319">
        <v>0</v>
      </c>
      <c r="AB11" s="319">
        <v>0</v>
      </c>
      <c r="AC11" s="319">
        <v>0</v>
      </c>
      <c r="AD11" s="319">
        <v>0</v>
      </c>
      <c r="AE11" s="319">
        <v>0</v>
      </c>
      <c r="AF11" s="319">
        <v>0</v>
      </c>
      <c r="AG11" s="319">
        <v>0</v>
      </c>
      <c r="AH11" s="319">
        <v>0</v>
      </c>
      <c r="AI11" s="319">
        <v>0</v>
      </c>
      <c r="AJ11" s="319">
        <v>0</v>
      </c>
      <c r="AK11" s="319">
        <v>0</v>
      </c>
      <c r="AL11" s="319">
        <v>0</v>
      </c>
      <c r="AM11" s="319">
        <v>0</v>
      </c>
      <c r="AN11" s="319">
        <v>0</v>
      </c>
      <c r="AO11" s="319">
        <v>0</v>
      </c>
      <c r="AP11" s="319">
        <v>0</v>
      </c>
      <c r="AQ11" s="319">
        <v>0</v>
      </c>
      <c r="AR11" s="319">
        <v>0</v>
      </c>
      <c r="AS11" s="319">
        <v>0</v>
      </c>
      <c r="AT11" s="319">
        <v>0</v>
      </c>
      <c r="AU11" s="319">
        <v>0</v>
      </c>
      <c r="AV11" s="319">
        <v>0</v>
      </c>
      <c r="AW11" s="319">
        <v>0</v>
      </c>
      <c r="AX11" s="319">
        <v>0</v>
      </c>
      <c r="AY11" s="319">
        <v>0</v>
      </c>
      <c r="AZ11" s="319">
        <v>0</v>
      </c>
      <c r="BA11" s="319">
        <v>0</v>
      </c>
      <c r="BB11" s="319">
        <v>0</v>
      </c>
      <c r="BC11" s="319">
        <v>0</v>
      </c>
      <c r="BD11" s="319">
        <v>0</v>
      </c>
      <c r="BE11" s="319">
        <v>0</v>
      </c>
      <c r="BF11" s="319">
        <v>0</v>
      </c>
      <c r="BG11" s="319">
        <v>0</v>
      </c>
      <c r="BH11" s="319">
        <v>0</v>
      </c>
      <c r="BI11" s="319">
        <v>0</v>
      </c>
      <c r="BJ11" s="319">
        <v>0</v>
      </c>
      <c r="BK11" s="319">
        <v>0</v>
      </c>
      <c r="BL11" s="319">
        <v>0</v>
      </c>
      <c r="BM11" s="319">
        <v>0</v>
      </c>
      <c r="BN11" s="319">
        <v>0</v>
      </c>
      <c r="BO11" s="319">
        <v>0</v>
      </c>
      <c r="BP11" s="319">
        <v>0</v>
      </c>
      <c r="BQ11" s="319">
        <v>0</v>
      </c>
      <c r="BR11" s="319">
        <v>0</v>
      </c>
      <c r="BS11" s="319">
        <v>0</v>
      </c>
      <c r="BT11" s="319">
        <v>0</v>
      </c>
      <c r="BU11" s="319">
        <v>0</v>
      </c>
      <c r="BV11" s="319">
        <v>0</v>
      </c>
      <c r="BW11" s="319">
        <v>0</v>
      </c>
      <c r="BX11" s="319">
        <v>0</v>
      </c>
      <c r="BY11" s="319">
        <v>0</v>
      </c>
      <c r="BZ11" s="319">
        <v>0</v>
      </c>
      <c r="CA11" s="319">
        <v>0</v>
      </c>
      <c r="CB11" s="319">
        <v>0</v>
      </c>
      <c r="CC11" s="319">
        <v>0</v>
      </c>
      <c r="CD11" s="319">
        <v>0</v>
      </c>
      <c r="CE11" s="319">
        <v>0</v>
      </c>
      <c r="CF11" s="319">
        <v>0</v>
      </c>
      <c r="CG11" s="319">
        <v>0</v>
      </c>
      <c r="CH11" s="319">
        <v>0</v>
      </c>
      <c r="CI11" s="319">
        <v>0</v>
      </c>
      <c r="CJ11" s="319">
        <v>0</v>
      </c>
      <c r="CK11" s="319">
        <v>0</v>
      </c>
      <c r="CL11" s="319">
        <v>0</v>
      </c>
      <c r="CM11" s="319">
        <v>0</v>
      </c>
      <c r="CN11" s="319">
        <v>0</v>
      </c>
      <c r="CO11" s="319">
        <v>0</v>
      </c>
      <c r="CP11" s="319">
        <v>0</v>
      </c>
      <c r="CQ11" s="319">
        <v>0</v>
      </c>
      <c r="CR11" s="319">
        <v>0</v>
      </c>
      <c r="CS11" s="319">
        <v>0</v>
      </c>
      <c r="CT11" s="319">
        <v>0</v>
      </c>
      <c r="CU11" s="319">
        <v>0</v>
      </c>
      <c r="CV11" s="319">
        <v>0</v>
      </c>
      <c r="CW11" s="319">
        <v>0</v>
      </c>
      <c r="CX11" s="319">
        <v>0</v>
      </c>
      <c r="CY11" s="319">
        <v>0</v>
      </c>
      <c r="CZ11" s="319">
        <v>0</v>
      </c>
      <c r="DA11" s="319">
        <v>0</v>
      </c>
      <c r="DB11" s="319">
        <v>0</v>
      </c>
      <c r="DC11" s="319">
        <v>0</v>
      </c>
      <c r="DD11" s="319">
        <v>0</v>
      </c>
      <c r="DE11" s="319">
        <v>0</v>
      </c>
      <c r="DF11" s="319">
        <v>0</v>
      </c>
      <c r="DG11" s="319">
        <v>0</v>
      </c>
      <c r="DH11" s="319">
        <v>0</v>
      </c>
      <c r="DI11" s="319">
        <v>0</v>
      </c>
      <c r="DJ11" s="319">
        <v>0</v>
      </c>
      <c r="DK11" s="319">
        <v>0</v>
      </c>
      <c r="DL11" s="319">
        <v>0</v>
      </c>
      <c r="DM11" s="319">
        <v>0</v>
      </c>
      <c r="DN11" s="319">
        <v>0</v>
      </c>
      <c r="DO11" s="319">
        <v>0</v>
      </c>
      <c r="DP11" s="319">
        <v>0</v>
      </c>
      <c r="DQ11" s="319">
        <v>0</v>
      </c>
      <c r="DR11" s="319">
        <v>0</v>
      </c>
      <c r="DS11" s="319">
        <v>0</v>
      </c>
      <c r="DT11" s="319">
        <v>0</v>
      </c>
      <c r="DU11" s="319">
        <v>0</v>
      </c>
      <c r="DV11" s="319">
        <v>0</v>
      </c>
      <c r="DW11" s="319">
        <v>0</v>
      </c>
      <c r="DX11" s="319">
        <v>0</v>
      </c>
      <c r="DY11" s="319">
        <v>0</v>
      </c>
      <c r="DZ11" s="319">
        <v>0</v>
      </c>
      <c r="EA11" s="319">
        <v>0</v>
      </c>
      <c r="EB11" s="319">
        <v>0</v>
      </c>
      <c r="EC11" s="319">
        <v>0</v>
      </c>
      <c r="ED11" s="319">
        <v>0</v>
      </c>
      <c r="EE11" s="319">
        <v>0</v>
      </c>
      <c r="EF11" s="319">
        <v>0</v>
      </c>
      <c r="EG11" s="319">
        <v>0</v>
      </c>
      <c r="EH11" s="319">
        <v>0</v>
      </c>
      <c r="EI11" s="319">
        <v>0</v>
      </c>
      <c r="EJ11" s="319">
        <v>0</v>
      </c>
      <c r="EK11" s="319">
        <v>0</v>
      </c>
      <c r="EL11" s="319">
        <v>0</v>
      </c>
      <c r="EM11" s="319">
        <v>0</v>
      </c>
      <c r="EN11" s="319">
        <v>0</v>
      </c>
      <c r="EO11" s="319">
        <v>0</v>
      </c>
      <c r="EP11" s="319">
        <v>0</v>
      </c>
      <c r="EQ11" s="319">
        <v>0</v>
      </c>
      <c r="ER11" s="319">
        <v>0</v>
      </c>
      <c r="ES11" s="319">
        <v>0</v>
      </c>
      <c r="ET11" s="319">
        <v>0</v>
      </c>
      <c r="EU11" s="319">
        <v>0</v>
      </c>
      <c r="EV11" s="319">
        <v>0</v>
      </c>
      <c r="EW11" s="319">
        <v>0</v>
      </c>
      <c r="EX11" s="319">
        <v>0</v>
      </c>
      <c r="EY11" s="319">
        <v>0</v>
      </c>
      <c r="EZ11" s="319">
        <v>0</v>
      </c>
      <c r="FA11" s="319">
        <v>0</v>
      </c>
      <c r="FB11" s="319">
        <v>0</v>
      </c>
      <c r="FC11" s="319">
        <v>0</v>
      </c>
      <c r="FD11" s="319">
        <v>0</v>
      </c>
      <c r="FE11" s="319">
        <v>0</v>
      </c>
      <c r="FF11" s="319">
        <v>0</v>
      </c>
      <c r="FG11" s="319">
        <v>0</v>
      </c>
      <c r="FH11" s="319">
        <v>0</v>
      </c>
      <c r="FI11" s="319">
        <v>0</v>
      </c>
      <c r="FJ11" s="319">
        <v>0</v>
      </c>
      <c r="FK11" s="319">
        <v>0</v>
      </c>
      <c r="FL11" s="319">
        <v>0</v>
      </c>
      <c r="FM11" s="319">
        <v>0</v>
      </c>
      <c r="FN11" s="319">
        <v>0</v>
      </c>
      <c r="FO11" s="319">
        <v>0</v>
      </c>
      <c r="FP11" s="319">
        <v>0</v>
      </c>
      <c r="FQ11" s="319">
        <v>0</v>
      </c>
      <c r="FR11" s="319">
        <v>0</v>
      </c>
      <c r="FS11" s="319">
        <v>0</v>
      </c>
      <c r="FT11" s="319">
        <v>0</v>
      </c>
      <c r="FU11" s="319">
        <v>0</v>
      </c>
      <c r="FV11" s="319">
        <v>0</v>
      </c>
      <c r="FW11" s="319">
        <v>0</v>
      </c>
      <c r="FX11" s="319">
        <v>0</v>
      </c>
      <c r="FY11" s="319">
        <v>0</v>
      </c>
      <c r="FZ11" s="319">
        <v>0</v>
      </c>
      <c r="GA11" s="319">
        <v>0</v>
      </c>
      <c r="GB11" s="319">
        <v>0</v>
      </c>
      <c r="GC11" s="319">
        <v>0</v>
      </c>
      <c r="GD11" s="319">
        <v>0</v>
      </c>
      <c r="GE11" s="319">
        <v>0</v>
      </c>
      <c r="GF11" s="319">
        <v>0</v>
      </c>
      <c r="GG11" s="319">
        <v>0</v>
      </c>
      <c r="GH11" s="319">
        <v>0</v>
      </c>
      <c r="GI11" s="319">
        <v>0</v>
      </c>
      <c r="GJ11" s="319">
        <v>0</v>
      </c>
      <c r="GK11" s="319">
        <v>0</v>
      </c>
      <c r="GL11" s="319">
        <v>0</v>
      </c>
      <c r="GM11" s="319">
        <v>0</v>
      </c>
      <c r="GN11" s="319">
        <v>0</v>
      </c>
      <c r="GO11" s="319">
        <v>0</v>
      </c>
      <c r="GP11" s="319">
        <v>0</v>
      </c>
      <c r="GQ11" s="319">
        <v>0</v>
      </c>
      <c r="GR11" s="319">
        <v>0</v>
      </c>
      <c r="GS11" s="319">
        <v>0</v>
      </c>
      <c r="GT11" s="319">
        <v>0</v>
      </c>
      <c r="GU11" s="319">
        <v>0</v>
      </c>
      <c r="GV11" s="319">
        <v>0</v>
      </c>
      <c r="GW11" s="319">
        <v>0</v>
      </c>
      <c r="GX11" s="319">
        <v>0</v>
      </c>
      <c r="GY11" s="319">
        <v>0</v>
      </c>
      <c r="GZ11" s="319">
        <v>0</v>
      </c>
      <c r="HA11" s="319">
        <v>0</v>
      </c>
      <c r="HB11" s="319">
        <v>0</v>
      </c>
      <c r="HC11" s="319">
        <v>0</v>
      </c>
      <c r="HD11" s="319">
        <v>0</v>
      </c>
      <c r="HE11" s="319">
        <v>0</v>
      </c>
      <c r="HF11" s="319">
        <v>0</v>
      </c>
      <c r="HG11" s="319">
        <v>0</v>
      </c>
      <c r="HH11" s="319">
        <v>0</v>
      </c>
      <c r="HI11" s="319">
        <v>0</v>
      </c>
      <c r="HJ11" s="319">
        <v>0</v>
      </c>
      <c r="HK11" s="319">
        <v>0</v>
      </c>
      <c r="HL11" s="319">
        <v>0</v>
      </c>
      <c r="HM11" s="319">
        <v>0</v>
      </c>
      <c r="HN11" s="319">
        <v>0</v>
      </c>
      <c r="HO11" s="319">
        <v>0</v>
      </c>
      <c r="HP11" s="319">
        <v>0</v>
      </c>
      <c r="HQ11" s="319">
        <v>0</v>
      </c>
      <c r="HR11" s="319">
        <v>0</v>
      </c>
      <c r="HS11" s="319">
        <v>0</v>
      </c>
      <c r="HT11" s="319">
        <v>0</v>
      </c>
      <c r="HU11" s="319">
        <v>0</v>
      </c>
      <c r="HV11" s="319">
        <v>0</v>
      </c>
      <c r="HW11" s="319">
        <v>0</v>
      </c>
      <c r="HX11" s="319">
        <v>0</v>
      </c>
      <c r="HY11" s="319">
        <v>0</v>
      </c>
      <c r="HZ11" s="319">
        <v>0</v>
      </c>
      <c r="IA11" s="319">
        <v>0</v>
      </c>
      <c r="IB11" s="319">
        <v>0</v>
      </c>
      <c r="IC11" s="319">
        <v>0</v>
      </c>
      <c r="ID11" s="319">
        <v>0</v>
      </c>
      <c r="IE11" s="319">
        <v>0</v>
      </c>
      <c r="IF11" s="319">
        <v>0</v>
      </c>
      <c r="IG11" s="319">
        <v>0</v>
      </c>
      <c r="IH11" s="319">
        <v>0</v>
      </c>
      <c r="II11" s="319">
        <v>0</v>
      </c>
      <c r="IJ11" s="319">
        <v>0</v>
      </c>
      <c r="IK11" s="319">
        <v>0</v>
      </c>
      <c r="IL11" s="319">
        <v>0</v>
      </c>
      <c r="IM11" s="319">
        <v>0</v>
      </c>
      <c r="IN11" s="319">
        <v>0</v>
      </c>
      <c r="IO11" s="319">
        <v>0</v>
      </c>
      <c r="IP11" s="319">
        <v>0</v>
      </c>
      <c r="IQ11" s="319">
        <v>0</v>
      </c>
      <c r="IR11" s="319">
        <v>0</v>
      </c>
      <c r="IS11" s="319">
        <v>0</v>
      </c>
      <c r="IT11" s="319">
        <v>0</v>
      </c>
      <c r="IU11" s="319">
        <v>0</v>
      </c>
      <c r="IV11" s="319">
        <v>0</v>
      </c>
    </row>
    <row r="12" spans="1:256" ht="12.75">
      <c r="A12" s="319">
        <v>0</v>
      </c>
      <c r="B12" s="319">
        <v>0</v>
      </c>
      <c r="C12" s="319">
        <v>0</v>
      </c>
      <c r="D12" s="319">
        <v>0</v>
      </c>
      <c r="E12" s="319">
        <v>0</v>
      </c>
      <c r="F12" s="319">
        <v>0</v>
      </c>
      <c r="G12" s="319" t="s">
        <v>189</v>
      </c>
      <c r="H12" s="319" t="s">
        <v>190</v>
      </c>
      <c r="I12" s="319" t="s">
        <v>191</v>
      </c>
      <c r="J12" s="319" t="s">
        <v>192</v>
      </c>
      <c r="K12" s="319" t="s">
        <v>193</v>
      </c>
      <c r="L12" s="319" t="s">
        <v>194</v>
      </c>
      <c r="M12" s="319" t="s">
        <v>195</v>
      </c>
      <c r="N12" s="319" t="s">
        <v>196</v>
      </c>
      <c r="O12" s="319" t="s">
        <v>197</v>
      </c>
      <c r="P12" s="319" t="s">
        <v>198</v>
      </c>
      <c r="Q12" s="319" t="s">
        <v>199</v>
      </c>
      <c r="R12" s="319" t="s">
        <v>200</v>
      </c>
      <c r="S12" s="319" t="s">
        <v>201</v>
      </c>
      <c r="T12" s="319" t="s">
        <v>202</v>
      </c>
      <c r="U12" s="319">
        <v>0</v>
      </c>
      <c r="V12" s="319">
        <v>0</v>
      </c>
      <c r="W12" s="319">
        <v>0</v>
      </c>
      <c r="X12" s="319">
        <v>0</v>
      </c>
      <c r="Y12" s="319">
        <v>0</v>
      </c>
      <c r="Z12" s="319">
        <v>0</v>
      </c>
      <c r="AA12" s="319">
        <v>0</v>
      </c>
      <c r="AB12" s="319">
        <v>0</v>
      </c>
      <c r="AC12" s="319">
        <v>0</v>
      </c>
      <c r="AD12" s="319">
        <v>0</v>
      </c>
      <c r="AE12" s="319">
        <v>0</v>
      </c>
      <c r="AF12" s="319">
        <v>0</v>
      </c>
      <c r="AG12" s="319">
        <v>0</v>
      </c>
      <c r="AH12" s="319">
        <v>0</v>
      </c>
      <c r="AI12" s="319">
        <v>0</v>
      </c>
      <c r="AJ12" s="319">
        <v>0</v>
      </c>
      <c r="AK12" s="319">
        <v>0</v>
      </c>
      <c r="AL12" s="319">
        <v>0</v>
      </c>
      <c r="AM12" s="319">
        <v>0</v>
      </c>
      <c r="AN12" s="319">
        <v>0</v>
      </c>
      <c r="AO12" s="319">
        <v>0</v>
      </c>
      <c r="AP12" s="319">
        <v>0</v>
      </c>
      <c r="AQ12" s="319">
        <v>0</v>
      </c>
      <c r="AR12" s="319">
        <v>0</v>
      </c>
      <c r="AS12" s="319">
        <v>0</v>
      </c>
      <c r="AT12" s="319">
        <v>0</v>
      </c>
      <c r="AU12" s="319">
        <v>0</v>
      </c>
      <c r="AV12" s="319">
        <v>0</v>
      </c>
      <c r="AW12" s="319">
        <v>0</v>
      </c>
      <c r="AX12" s="319">
        <v>0</v>
      </c>
      <c r="AY12" s="319">
        <v>0</v>
      </c>
      <c r="AZ12" s="319">
        <v>0</v>
      </c>
      <c r="BA12" s="319">
        <v>0</v>
      </c>
      <c r="BB12" s="319">
        <v>0</v>
      </c>
      <c r="BC12" s="319">
        <v>0</v>
      </c>
      <c r="BD12" s="319">
        <v>0</v>
      </c>
      <c r="BE12" s="319">
        <v>0</v>
      </c>
      <c r="BF12" s="319">
        <v>0</v>
      </c>
      <c r="BG12" s="319">
        <v>0</v>
      </c>
      <c r="BH12" s="319">
        <v>0</v>
      </c>
      <c r="BI12" s="319">
        <v>0</v>
      </c>
      <c r="BJ12" s="319">
        <v>0</v>
      </c>
      <c r="BK12" s="319">
        <v>0</v>
      </c>
      <c r="BL12" s="319">
        <v>0</v>
      </c>
      <c r="BM12" s="319">
        <v>0</v>
      </c>
      <c r="BN12" s="319">
        <v>0</v>
      </c>
      <c r="BO12" s="319">
        <v>0</v>
      </c>
      <c r="BP12" s="319">
        <v>0</v>
      </c>
      <c r="BQ12" s="319">
        <v>0</v>
      </c>
      <c r="BR12" s="319">
        <v>0</v>
      </c>
      <c r="BS12" s="319">
        <v>0</v>
      </c>
      <c r="BT12" s="319">
        <v>0</v>
      </c>
      <c r="BU12" s="319">
        <v>0</v>
      </c>
      <c r="BV12" s="319">
        <v>0</v>
      </c>
      <c r="BW12" s="319">
        <v>0</v>
      </c>
      <c r="BX12" s="319">
        <v>0</v>
      </c>
      <c r="BY12" s="319">
        <v>0</v>
      </c>
      <c r="BZ12" s="319">
        <v>0</v>
      </c>
      <c r="CA12" s="319">
        <v>0</v>
      </c>
      <c r="CB12" s="319">
        <v>0</v>
      </c>
      <c r="CC12" s="319">
        <v>0</v>
      </c>
      <c r="CD12" s="319">
        <v>0</v>
      </c>
      <c r="CE12" s="319">
        <v>0</v>
      </c>
      <c r="CF12" s="319">
        <v>0</v>
      </c>
      <c r="CG12" s="319">
        <v>0</v>
      </c>
      <c r="CH12" s="319">
        <v>0</v>
      </c>
      <c r="CI12" s="319">
        <v>0</v>
      </c>
      <c r="CJ12" s="319">
        <v>0</v>
      </c>
      <c r="CK12" s="319">
        <v>0</v>
      </c>
      <c r="CL12" s="319">
        <v>0</v>
      </c>
      <c r="CM12" s="319">
        <v>0</v>
      </c>
      <c r="CN12" s="319">
        <v>0</v>
      </c>
      <c r="CO12" s="319">
        <v>0</v>
      </c>
      <c r="CP12" s="319">
        <v>0</v>
      </c>
      <c r="CQ12" s="319">
        <v>0</v>
      </c>
      <c r="CR12" s="319">
        <v>0</v>
      </c>
      <c r="CS12" s="319">
        <v>0</v>
      </c>
      <c r="CT12" s="319">
        <v>0</v>
      </c>
      <c r="CU12" s="319">
        <v>0</v>
      </c>
      <c r="CV12" s="319">
        <v>0</v>
      </c>
      <c r="CW12" s="319">
        <v>0</v>
      </c>
      <c r="CX12" s="319">
        <v>0</v>
      </c>
      <c r="CY12" s="319">
        <v>0</v>
      </c>
      <c r="CZ12" s="319">
        <v>0</v>
      </c>
      <c r="DA12" s="319">
        <v>0</v>
      </c>
      <c r="DB12" s="319">
        <v>0</v>
      </c>
      <c r="DC12" s="319">
        <v>0</v>
      </c>
      <c r="DD12" s="319">
        <v>0</v>
      </c>
      <c r="DE12" s="319">
        <v>0</v>
      </c>
      <c r="DF12" s="319">
        <v>0</v>
      </c>
      <c r="DG12" s="319">
        <v>0</v>
      </c>
      <c r="DH12" s="319">
        <v>0</v>
      </c>
      <c r="DI12" s="319">
        <v>0</v>
      </c>
      <c r="DJ12" s="319">
        <v>0</v>
      </c>
      <c r="DK12" s="319">
        <v>0</v>
      </c>
      <c r="DL12" s="319">
        <v>0</v>
      </c>
      <c r="DM12" s="319">
        <v>0</v>
      </c>
      <c r="DN12" s="319">
        <v>0</v>
      </c>
      <c r="DO12" s="319">
        <v>0</v>
      </c>
      <c r="DP12" s="319">
        <v>0</v>
      </c>
      <c r="DQ12" s="319">
        <v>0</v>
      </c>
      <c r="DR12" s="319">
        <v>0</v>
      </c>
      <c r="DS12" s="319">
        <v>0</v>
      </c>
      <c r="DT12" s="319">
        <v>0</v>
      </c>
      <c r="DU12" s="319">
        <v>0</v>
      </c>
      <c r="DV12" s="319">
        <v>0</v>
      </c>
      <c r="DW12" s="319">
        <v>0</v>
      </c>
      <c r="DX12" s="319">
        <v>0</v>
      </c>
      <c r="DY12" s="319">
        <v>0</v>
      </c>
      <c r="DZ12" s="319">
        <v>0</v>
      </c>
      <c r="EA12" s="319">
        <v>0</v>
      </c>
      <c r="EB12" s="319">
        <v>0</v>
      </c>
      <c r="EC12" s="319">
        <v>0</v>
      </c>
      <c r="ED12" s="319">
        <v>0</v>
      </c>
      <c r="EE12" s="319">
        <v>0</v>
      </c>
      <c r="EF12" s="319">
        <v>0</v>
      </c>
      <c r="EG12" s="319">
        <v>0</v>
      </c>
      <c r="EH12" s="319">
        <v>0</v>
      </c>
      <c r="EI12" s="319">
        <v>0</v>
      </c>
      <c r="EJ12" s="319">
        <v>0</v>
      </c>
      <c r="EK12" s="319">
        <v>0</v>
      </c>
      <c r="EL12" s="319">
        <v>0</v>
      </c>
      <c r="EM12" s="319">
        <v>0</v>
      </c>
      <c r="EN12" s="319">
        <v>0</v>
      </c>
      <c r="EO12" s="319">
        <v>0</v>
      </c>
      <c r="EP12" s="319">
        <v>0</v>
      </c>
      <c r="EQ12" s="319">
        <v>0</v>
      </c>
      <c r="ER12" s="319">
        <v>0</v>
      </c>
      <c r="ES12" s="319">
        <v>0</v>
      </c>
      <c r="ET12" s="319">
        <v>0</v>
      </c>
      <c r="EU12" s="319">
        <v>0</v>
      </c>
      <c r="EV12" s="319">
        <v>0</v>
      </c>
      <c r="EW12" s="319">
        <v>0</v>
      </c>
      <c r="EX12" s="319">
        <v>0</v>
      </c>
      <c r="EY12" s="319">
        <v>0</v>
      </c>
      <c r="EZ12" s="319">
        <v>0</v>
      </c>
      <c r="FA12" s="319">
        <v>0</v>
      </c>
      <c r="FB12" s="319">
        <v>0</v>
      </c>
      <c r="FC12" s="319">
        <v>0</v>
      </c>
      <c r="FD12" s="319">
        <v>0</v>
      </c>
      <c r="FE12" s="319">
        <v>0</v>
      </c>
      <c r="FF12" s="319">
        <v>0</v>
      </c>
      <c r="FG12" s="319">
        <v>0</v>
      </c>
      <c r="FH12" s="319">
        <v>0</v>
      </c>
      <c r="FI12" s="319">
        <v>0</v>
      </c>
      <c r="FJ12" s="319">
        <v>0</v>
      </c>
      <c r="FK12" s="319">
        <v>0</v>
      </c>
      <c r="FL12" s="319">
        <v>0</v>
      </c>
      <c r="FM12" s="319">
        <v>0</v>
      </c>
      <c r="FN12" s="319">
        <v>0</v>
      </c>
      <c r="FO12" s="319">
        <v>0</v>
      </c>
      <c r="FP12" s="319">
        <v>0</v>
      </c>
      <c r="FQ12" s="319">
        <v>0</v>
      </c>
      <c r="FR12" s="319">
        <v>0</v>
      </c>
      <c r="FS12" s="319">
        <v>0</v>
      </c>
      <c r="FT12" s="319">
        <v>0</v>
      </c>
      <c r="FU12" s="319">
        <v>0</v>
      </c>
      <c r="FV12" s="319">
        <v>0</v>
      </c>
      <c r="FW12" s="319">
        <v>0</v>
      </c>
      <c r="FX12" s="319">
        <v>0</v>
      </c>
      <c r="FY12" s="319">
        <v>0</v>
      </c>
      <c r="FZ12" s="319">
        <v>0</v>
      </c>
      <c r="GA12" s="319">
        <v>0</v>
      </c>
      <c r="GB12" s="319">
        <v>0</v>
      </c>
      <c r="GC12" s="319">
        <v>0</v>
      </c>
      <c r="GD12" s="319">
        <v>0</v>
      </c>
      <c r="GE12" s="319">
        <v>0</v>
      </c>
      <c r="GF12" s="319">
        <v>0</v>
      </c>
      <c r="GG12" s="319">
        <v>0</v>
      </c>
      <c r="GH12" s="319">
        <v>0</v>
      </c>
      <c r="GI12" s="319">
        <v>0</v>
      </c>
      <c r="GJ12" s="319">
        <v>0</v>
      </c>
      <c r="GK12" s="319">
        <v>0</v>
      </c>
      <c r="GL12" s="319">
        <v>0</v>
      </c>
      <c r="GM12" s="319">
        <v>0</v>
      </c>
      <c r="GN12" s="319">
        <v>0</v>
      </c>
      <c r="GO12" s="319">
        <v>0</v>
      </c>
      <c r="GP12" s="319">
        <v>0</v>
      </c>
      <c r="GQ12" s="319">
        <v>0</v>
      </c>
      <c r="GR12" s="319">
        <v>0</v>
      </c>
      <c r="GS12" s="319">
        <v>0</v>
      </c>
      <c r="GT12" s="319">
        <v>0</v>
      </c>
      <c r="GU12" s="319">
        <v>0</v>
      </c>
      <c r="GV12" s="319">
        <v>0</v>
      </c>
      <c r="GW12" s="319">
        <v>0</v>
      </c>
      <c r="GX12" s="319">
        <v>0</v>
      </c>
      <c r="GY12" s="319">
        <v>0</v>
      </c>
      <c r="GZ12" s="319">
        <v>0</v>
      </c>
      <c r="HA12" s="319">
        <v>0</v>
      </c>
      <c r="HB12" s="319">
        <v>0</v>
      </c>
      <c r="HC12" s="319">
        <v>0</v>
      </c>
      <c r="HD12" s="319">
        <v>0</v>
      </c>
      <c r="HE12" s="319">
        <v>0</v>
      </c>
      <c r="HF12" s="319">
        <v>0</v>
      </c>
      <c r="HG12" s="319">
        <v>0</v>
      </c>
      <c r="HH12" s="319">
        <v>0</v>
      </c>
      <c r="HI12" s="319">
        <v>0</v>
      </c>
      <c r="HJ12" s="319">
        <v>0</v>
      </c>
      <c r="HK12" s="319">
        <v>0</v>
      </c>
      <c r="HL12" s="319">
        <v>0</v>
      </c>
      <c r="HM12" s="319">
        <v>0</v>
      </c>
      <c r="HN12" s="319">
        <v>0</v>
      </c>
      <c r="HO12" s="319">
        <v>0</v>
      </c>
      <c r="HP12" s="319">
        <v>0</v>
      </c>
      <c r="HQ12" s="319">
        <v>0</v>
      </c>
      <c r="HR12" s="319">
        <v>0</v>
      </c>
      <c r="HS12" s="319">
        <v>0</v>
      </c>
      <c r="HT12" s="319">
        <v>0</v>
      </c>
      <c r="HU12" s="319">
        <v>0</v>
      </c>
      <c r="HV12" s="319">
        <v>0</v>
      </c>
      <c r="HW12" s="319">
        <v>0</v>
      </c>
      <c r="HX12" s="319">
        <v>0</v>
      </c>
      <c r="HY12" s="319">
        <v>0</v>
      </c>
      <c r="HZ12" s="319">
        <v>0</v>
      </c>
      <c r="IA12" s="319">
        <v>0</v>
      </c>
      <c r="IB12" s="319">
        <v>0</v>
      </c>
      <c r="IC12" s="319">
        <v>0</v>
      </c>
      <c r="ID12" s="319">
        <v>0</v>
      </c>
      <c r="IE12" s="319">
        <v>0</v>
      </c>
      <c r="IF12" s="319">
        <v>0</v>
      </c>
      <c r="IG12" s="319">
        <v>0</v>
      </c>
      <c r="IH12" s="319">
        <v>0</v>
      </c>
      <c r="II12" s="319">
        <v>0</v>
      </c>
      <c r="IJ12" s="319">
        <v>0</v>
      </c>
      <c r="IK12" s="319">
        <v>0</v>
      </c>
      <c r="IL12" s="319">
        <v>0</v>
      </c>
      <c r="IM12" s="319">
        <v>0</v>
      </c>
      <c r="IN12" s="319">
        <v>0</v>
      </c>
      <c r="IO12" s="319">
        <v>0</v>
      </c>
      <c r="IP12" s="319">
        <v>0</v>
      </c>
      <c r="IQ12" s="319">
        <v>0</v>
      </c>
      <c r="IR12" s="319">
        <v>0</v>
      </c>
      <c r="IS12" s="319">
        <v>0</v>
      </c>
      <c r="IT12" s="319">
        <v>0</v>
      </c>
      <c r="IU12" s="319">
        <v>0</v>
      </c>
      <c r="IV12" s="319">
        <v>0</v>
      </c>
    </row>
    <row r="13" spans="1:256" ht="12.75">
      <c r="A13" s="319">
        <v>0</v>
      </c>
      <c r="B13" s="319" t="s">
        <v>210</v>
      </c>
      <c r="C13" s="319" t="s">
        <v>22</v>
      </c>
      <c r="D13" s="319">
        <v>0</v>
      </c>
      <c r="E13" s="319">
        <v>0</v>
      </c>
      <c r="F13" s="319">
        <v>0</v>
      </c>
      <c r="G13" s="319">
        <v>63.30197902096193</v>
      </c>
      <c r="H13" s="319">
        <v>65.48451459450658</v>
      </c>
      <c r="I13" s="319">
        <v>67.74229997229841</v>
      </c>
      <c r="J13" s="319">
        <v>70.07792962890544</v>
      </c>
      <c r="K13" s="319">
        <v>72.49408749159717</v>
      </c>
      <c r="L13" s="319">
        <v>74.99355002450905</v>
      </c>
      <c r="M13" s="319">
        <v>77.579189419143</v>
      </c>
      <c r="N13" s="319">
        <v>80.25397689487056</v>
      </c>
      <c r="O13" s="319">
        <v>83.02098611323139</v>
      </c>
      <c r="P13" s="319">
        <v>83.53441073450567</v>
      </c>
      <c r="Q13" s="319">
        <v>84.05131537464578</v>
      </c>
      <c r="R13" s="319">
        <v>84.57172743825062</v>
      </c>
      <c r="S13" s="319">
        <v>85.0956746089757</v>
      </c>
      <c r="T13" s="319">
        <v>85.36781483062681</v>
      </c>
      <c r="U13" s="319">
        <v>0</v>
      </c>
      <c r="V13" s="319">
        <v>0</v>
      </c>
      <c r="W13" s="319">
        <v>0</v>
      </c>
      <c r="X13" s="319">
        <v>0</v>
      </c>
      <c r="Y13" s="319">
        <v>0</v>
      </c>
      <c r="Z13" s="319">
        <v>0</v>
      </c>
      <c r="AA13" s="319">
        <v>0</v>
      </c>
      <c r="AB13" s="319">
        <v>0</v>
      </c>
      <c r="AC13" s="319">
        <v>0</v>
      </c>
      <c r="AD13" s="319">
        <v>0</v>
      </c>
      <c r="AE13" s="319">
        <v>0</v>
      </c>
      <c r="AF13" s="319">
        <v>0</v>
      </c>
      <c r="AG13" s="319">
        <v>0</v>
      </c>
      <c r="AH13" s="319">
        <v>0</v>
      </c>
      <c r="AI13" s="319">
        <v>0</v>
      </c>
      <c r="AJ13" s="319">
        <v>0</v>
      </c>
      <c r="AK13" s="319">
        <v>0</v>
      </c>
      <c r="AL13" s="319">
        <v>0</v>
      </c>
      <c r="AM13" s="319">
        <v>0</v>
      </c>
      <c r="AN13" s="319">
        <v>0</v>
      </c>
      <c r="AO13" s="319">
        <v>0</v>
      </c>
      <c r="AP13" s="319">
        <v>0</v>
      </c>
      <c r="AQ13" s="319">
        <v>0</v>
      </c>
      <c r="AR13" s="319">
        <v>0</v>
      </c>
      <c r="AS13" s="319">
        <v>0</v>
      </c>
      <c r="AT13" s="319">
        <v>0</v>
      </c>
      <c r="AU13" s="319">
        <v>0</v>
      </c>
      <c r="AV13" s="319">
        <v>0</v>
      </c>
      <c r="AW13" s="319">
        <v>0</v>
      </c>
      <c r="AX13" s="319">
        <v>0</v>
      </c>
      <c r="AY13" s="319">
        <v>0</v>
      </c>
      <c r="AZ13" s="319">
        <v>0</v>
      </c>
      <c r="BA13" s="319">
        <v>0</v>
      </c>
      <c r="BB13" s="319">
        <v>0</v>
      </c>
      <c r="BC13" s="319">
        <v>0</v>
      </c>
      <c r="BD13" s="319">
        <v>0</v>
      </c>
      <c r="BE13" s="319">
        <v>0</v>
      </c>
      <c r="BF13" s="319">
        <v>0</v>
      </c>
      <c r="BG13" s="319">
        <v>0</v>
      </c>
      <c r="BH13" s="319">
        <v>0</v>
      </c>
      <c r="BI13" s="319">
        <v>0</v>
      </c>
      <c r="BJ13" s="319">
        <v>0</v>
      </c>
      <c r="BK13" s="319">
        <v>0</v>
      </c>
      <c r="BL13" s="319">
        <v>0</v>
      </c>
      <c r="BM13" s="319">
        <v>0</v>
      </c>
      <c r="BN13" s="319">
        <v>0</v>
      </c>
      <c r="BO13" s="319">
        <v>0</v>
      </c>
      <c r="BP13" s="319">
        <v>0</v>
      </c>
      <c r="BQ13" s="319">
        <v>0</v>
      </c>
      <c r="BR13" s="319">
        <v>0</v>
      </c>
      <c r="BS13" s="319">
        <v>0</v>
      </c>
      <c r="BT13" s="319">
        <v>0</v>
      </c>
      <c r="BU13" s="319">
        <v>0</v>
      </c>
      <c r="BV13" s="319">
        <v>0</v>
      </c>
      <c r="BW13" s="319">
        <v>0</v>
      </c>
      <c r="BX13" s="319">
        <v>0</v>
      </c>
      <c r="BY13" s="319">
        <v>0</v>
      </c>
      <c r="BZ13" s="319">
        <v>0</v>
      </c>
      <c r="CA13" s="319">
        <v>0</v>
      </c>
      <c r="CB13" s="319">
        <v>0</v>
      </c>
      <c r="CC13" s="319">
        <v>0</v>
      </c>
      <c r="CD13" s="319">
        <v>0</v>
      </c>
      <c r="CE13" s="319">
        <v>0</v>
      </c>
      <c r="CF13" s="319">
        <v>0</v>
      </c>
      <c r="CG13" s="319">
        <v>0</v>
      </c>
      <c r="CH13" s="319">
        <v>0</v>
      </c>
      <c r="CI13" s="319">
        <v>0</v>
      </c>
      <c r="CJ13" s="319">
        <v>0</v>
      </c>
      <c r="CK13" s="319">
        <v>0</v>
      </c>
      <c r="CL13" s="319">
        <v>0</v>
      </c>
      <c r="CM13" s="319">
        <v>0</v>
      </c>
      <c r="CN13" s="319">
        <v>0</v>
      </c>
      <c r="CO13" s="319">
        <v>0</v>
      </c>
      <c r="CP13" s="319">
        <v>0</v>
      </c>
      <c r="CQ13" s="319">
        <v>0</v>
      </c>
      <c r="CR13" s="319">
        <v>0</v>
      </c>
      <c r="CS13" s="319">
        <v>0</v>
      </c>
      <c r="CT13" s="319">
        <v>0</v>
      </c>
      <c r="CU13" s="319">
        <v>0</v>
      </c>
      <c r="CV13" s="319">
        <v>0</v>
      </c>
      <c r="CW13" s="319">
        <v>0</v>
      </c>
      <c r="CX13" s="319">
        <v>0</v>
      </c>
      <c r="CY13" s="319">
        <v>0</v>
      </c>
      <c r="CZ13" s="319">
        <v>0</v>
      </c>
      <c r="DA13" s="319">
        <v>0</v>
      </c>
      <c r="DB13" s="319">
        <v>0</v>
      </c>
      <c r="DC13" s="319">
        <v>0</v>
      </c>
      <c r="DD13" s="319">
        <v>0</v>
      </c>
      <c r="DE13" s="319">
        <v>0</v>
      </c>
      <c r="DF13" s="319">
        <v>0</v>
      </c>
      <c r="DG13" s="319">
        <v>0</v>
      </c>
      <c r="DH13" s="319">
        <v>0</v>
      </c>
      <c r="DI13" s="319">
        <v>0</v>
      </c>
      <c r="DJ13" s="319">
        <v>0</v>
      </c>
      <c r="DK13" s="319">
        <v>0</v>
      </c>
      <c r="DL13" s="319">
        <v>0</v>
      </c>
      <c r="DM13" s="319">
        <v>0</v>
      </c>
      <c r="DN13" s="319">
        <v>0</v>
      </c>
      <c r="DO13" s="319">
        <v>0</v>
      </c>
      <c r="DP13" s="319">
        <v>0</v>
      </c>
      <c r="DQ13" s="319">
        <v>0</v>
      </c>
      <c r="DR13" s="319">
        <v>0</v>
      </c>
      <c r="DS13" s="319">
        <v>0</v>
      </c>
      <c r="DT13" s="319">
        <v>0</v>
      </c>
      <c r="DU13" s="319">
        <v>0</v>
      </c>
      <c r="DV13" s="319">
        <v>0</v>
      </c>
      <c r="DW13" s="319">
        <v>0</v>
      </c>
      <c r="DX13" s="319">
        <v>0</v>
      </c>
      <c r="DY13" s="319">
        <v>0</v>
      </c>
      <c r="DZ13" s="319">
        <v>0</v>
      </c>
      <c r="EA13" s="319">
        <v>0</v>
      </c>
      <c r="EB13" s="319">
        <v>0</v>
      </c>
      <c r="EC13" s="319">
        <v>0</v>
      </c>
      <c r="ED13" s="319">
        <v>0</v>
      </c>
      <c r="EE13" s="319">
        <v>0</v>
      </c>
      <c r="EF13" s="319">
        <v>0</v>
      </c>
      <c r="EG13" s="319">
        <v>0</v>
      </c>
      <c r="EH13" s="319">
        <v>0</v>
      </c>
      <c r="EI13" s="319">
        <v>0</v>
      </c>
      <c r="EJ13" s="319">
        <v>0</v>
      </c>
      <c r="EK13" s="319">
        <v>0</v>
      </c>
      <c r="EL13" s="319">
        <v>0</v>
      </c>
      <c r="EM13" s="319">
        <v>0</v>
      </c>
      <c r="EN13" s="319">
        <v>0</v>
      </c>
      <c r="EO13" s="319">
        <v>0</v>
      </c>
      <c r="EP13" s="319">
        <v>0</v>
      </c>
      <c r="EQ13" s="319">
        <v>0</v>
      </c>
      <c r="ER13" s="319">
        <v>0</v>
      </c>
      <c r="ES13" s="319">
        <v>0</v>
      </c>
      <c r="ET13" s="319">
        <v>0</v>
      </c>
      <c r="EU13" s="319">
        <v>0</v>
      </c>
      <c r="EV13" s="319">
        <v>0</v>
      </c>
      <c r="EW13" s="319">
        <v>0</v>
      </c>
      <c r="EX13" s="319">
        <v>0</v>
      </c>
      <c r="EY13" s="319">
        <v>0</v>
      </c>
      <c r="EZ13" s="319">
        <v>0</v>
      </c>
      <c r="FA13" s="319">
        <v>0</v>
      </c>
      <c r="FB13" s="319">
        <v>0</v>
      </c>
      <c r="FC13" s="319">
        <v>0</v>
      </c>
      <c r="FD13" s="319">
        <v>0</v>
      </c>
      <c r="FE13" s="319">
        <v>0</v>
      </c>
      <c r="FF13" s="319">
        <v>0</v>
      </c>
      <c r="FG13" s="319">
        <v>0</v>
      </c>
      <c r="FH13" s="319">
        <v>0</v>
      </c>
      <c r="FI13" s="319">
        <v>0</v>
      </c>
      <c r="FJ13" s="319">
        <v>0</v>
      </c>
      <c r="FK13" s="319">
        <v>0</v>
      </c>
      <c r="FL13" s="319">
        <v>0</v>
      </c>
      <c r="FM13" s="319">
        <v>0</v>
      </c>
      <c r="FN13" s="319">
        <v>0</v>
      </c>
      <c r="FO13" s="319">
        <v>0</v>
      </c>
      <c r="FP13" s="319">
        <v>0</v>
      </c>
      <c r="FQ13" s="319">
        <v>0</v>
      </c>
      <c r="FR13" s="319">
        <v>0</v>
      </c>
      <c r="FS13" s="319">
        <v>0</v>
      </c>
      <c r="FT13" s="319">
        <v>0</v>
      </c>
      <c r="FU13" s="319">
        <v>0</v>
      </c>
      <c r="FV13" s="319">
        <v>0</v>
      </c>
      <c r="FW13" s="319">
        <v>0</v>
      </c>
      <c r="FX13" s="319">
        <v>0</v>
      </c>
      <c r="FY13" s="319">
        <v>0</v>
      </c>
      <c r="FZ13" s="319">
        <v>0</v>
      </c>
      <c r="GA13" s="319">
        <v>0</v>
      </c>
      <c r="GB13" s="319">
        <v>0</v>
      </c>
      <c r="GC13" s="319">
        <v>0</v>
      </c>
      <c r="GD13" s="319">
        <v>0</v>
      </c>
      <c r="GE13" s="319">
        <v>0</v>
      </c>
      <c r="GF13" s="319">
        <v>0</v>
      </c>
      <c r="GG13" s="319">
        <v>0</v>
      </c>
      <c r="GH13" s="319">
        <v>0</v>
      </c>
      <c r="GI13" s="319">
        <v>0</v>
      </c>
      <c r="GJ13" s="319">
        <v>0</v>
      </c>
      <c r="GK13" s="319">
        <v>0</v>
      </c>
      <c r="GL13" s="319">
        <v>0</v>
      </c>
      <c r="GM13" s="319">
        <v>0</v>
      </c>
      <c r="GN13" s="319">
        <v>0</v>
      </c>
      <c r="GO13" s="319">
        <v>0</v>
      </c>
      <c r="GP13" s="319">
        <v>0</v>
      </c>
      <c r="GQ13" s="319">
        <v>0</v>
      </c>
      <c r="GR13" s="319">
        <v>0</v>
      </c>
      <c r="GS13" s="319">
        <v>0</v>
      </c>
      <c r="GT13" s="319">
        <v>0</v>
      </c>
      <c r="GU13" s="319">
        <v>0</v>
      </c>
      <c r="GV13" s="319">
        <v>0</v>
      </c>
      <c r="GW13" s="319">
        <v>0</v>
      </c>
      <c r="GX13" s="319">
        <v>0</v>
      </c>
      <c r="GY13" s="319">
        <v>0</v>
      </c>
      <c r="GZ13" s="319">
        <v>0</v>
      </c>
      <c r="HA13" s="319">
        <v>0</v>
      </c>
      <c r="HB13" s="319">
        <v>0</v>
      </c>
      <c r="HC13" s="319">
        <v>0</v>
      </c>
      <c r="HD13" s="319">
        <v>0</v>
      </c>
      <c r="HE13" s="319">
        <v>0</v>
      </c>
      <c r="HF13" s="319">
        <v>0</v>
      </c>
      <c r="HG13" s="319">
        <v>0</v>
      </c>
      <c r="HH13" s="319">
        <v>0</v>
      </c>
      <c r="HI13" s="319">
        <v>0</v>
      </c>
      <c r="HJ13" s="319">
        <v>0</v>
      </c>
      <c r="HK13" s="319">
        <v>0</v>
      </c>
      <c r="HL13" s="319">
        <v>0</v>
      </c>
      <c r="HM13" s="319">
        <v>0</v>
      </c>
      <c r="HN13" s="319">
        <v>0</v>
      </c>
      <c r="HO13" s="319">
        <v>0</v>
      </c>
      <c r="HP13" s="319">
        <v>0</v>
      </c>
      <c r="HQ13" s="319">
        <v>0</v>
      </c>
      <c r="HR13" s="319">
        <v>0</v>
      </c>
      <c r="HS13" s="319">
        <v>0</v>
      </c>
      <c r="HT13" s="319">
        <v>0</v>
      </c>
      <c r="HU13" s="319">
        <v>0</v>
      </c>
      <c r="HV13" s="319">
        <v>0</v>
      </c>
      <c r="HW13" s="319">
        <v>0</v>
      </c>
      <c r="HX13" s="319">
        <v>0</v>
      </c>
      <c r="HY13" s="319">
        <v>0</v>
      </c>
      <c r="HZ13" s="319">
        <v>0</v>
      </c>
      <c r="IA13" s="319">
        <v>0</v>
      </c>
      <c r="IB13" s="319">
        <v>0</v>
      </c>
      <c r="IC13" s="319">
        <v>0</v>
      </c>
      <c r="ID13" s="319">
        <v>0</v>
      </c>
      <c r="IE13" s="319">
        <v>0</v>
      </c>
      <c r="IF13" s="319">
        <v>0</v>
      </c>
      <c r="IG13" s="319">
        <v>0</v>
      </c>
      <c r="IH13" s="319">
        <v>0</v>
      </c>
      <c r="II13" s="319">
        <v>0</v>
      </c>
      <c r="IJ13" s="319">
        <v>0</v>
      </c>
      <c r="IK13" s="319">
        <v>0</v>
      </c>
      <c r="IL13" s="319">
        <v>0</v>
      </c>
      <c r="IM13" s="319">
        <v>0</v>
      </c>
      <c r="IN13" s="319">
        <v>0</v>
      </c>
      <c r="IO13" s="319">
        <v>0</v>
      </c>
      <c r="IP13" s="319">
        <v>0</v>
      </c>
      <c r="IQ13" s="319">
        <v>0</v>
      </c>
      <c r="IR13" s="319">
        <v>0</v>
      </c>
      <c r="IS13" s="319">
        <v>0</v>
      </c>
      <c r="IT13" s="319">
        <v>0</v>
      </c>
      <c r="IU13" s="319">
        <v>0</v>
      </c>
      <c r="IV13" s="319">
        <v>0</v>
      </c>
    </row>
    <row r="14" spans="1:256" ht="12.75">
      <c r="A14" s="319">
        <v>0</v>
      </c>
      <c r="B14" s="319" t="s">
        <v>210</v>
      </c>
      <c r="C14" s="319" t="s">
        <v>23</v>
      </c>
      <c r="D14" s="319">
        <v>0</v>
      </c>
      <c r="E14" s="319">
        <v>0</v>
      </c>
      <c r="F14" s="319">
        <v>0</v>
      </c>
      <c r="G14" s="319">
        <v>80.39351335662165</v>
      </c>
      <c r="H14" s="319">
        <v>83.16533353502335</v>
      </c>
      <c r="I14" s="319">
        <v>86.03272096481899</v>
      </c>
      <c r="J14" s="319">
        <v>88.9989706287099</v>
      </c>
      <c r="K14" s="319">
        <v>92.06749111432839</v>
      </c>
      <c r="L14" s="319">
        <v>95.24180853112651</v>
      </c>
      <c r="M14" s="319">
        <v>98.52557056231163</v>
      </c>
      <c r="N14" s="319">
        <v>101.92255065648561</v>
      </c>
      <c r="O14" s="319">
        <v>105.43665236380386</v>
      </c>
      <c r="P14" s="319">
        <v>106.08870163282221</v>
      </c>
      <c r="Q14" s="319">
        <v>106.74517052580015</v>
      </c>
      <c r="R14" s="319">
        <v>107.40609384657829</v>
      </c>
      <c r="S14" s="319">
        <v>108.07150675339913</v>
      </c>
      <c r="T14" s="319">
        <v>108.41712483489606</v>
      </c>
      <c r="U14" s="319">
        <v>0</v>
      </c>
      <c r="V14" s="319">
        <v>0</v>
      </c>
      <c r="W14" s="319">
        <v>0</v>
      </c>
      <c r="X14" s="319">
        <v>0</v>
      </c>
      <c r="Y14" s="319">
        <v>0</v>
      </c>
      <c r="Z14" s="319">
        <v>0</v>
      </c>
      <c r="AA14" s="319">
        <v>0</v>
      </c>
      <c r="AB14" s="319">
        <v>0</v>
      </c>
      <c r="AC14" s="319">
        <v>0</v>
      </c>
      <c r="AD14" s="319">
        <v>0</v>
      </c>
      <c r="AE14" s="319">
        <v>0</v>
      </c>
      <c r="AF14" s="319">
        <v>0</v>
      </c>
      <c r="AG14" s="319">
        <v>0</v>
      </c>
      <c r="AH14" s="319">
        <v>0</v>
      </c>
      <c r="AI14" s="319">
        <v>0</v>
      </c>
      <c r="AJ14" s="319">
        <v>0</v>
      </c>
      <c r="AK14" s="319">
        <v>0</v>
      </c>
      <c r="AL14" s="319">
        <v>0</v>
      </c>
      <c r="AM14" s="319">
        <v>0</v>
      </c>
      <c r="AN14" s="319">
        <v>0</v>
      </c>
      <c r="AO14" s="319">
        <v>0</v>
      </c>
      <c r="AP14" s="319">
        <v>0</v>
      </c>
      <c r="AQ14" s="319">
        <v>0</v>
      </c>
      <c r="AR14" s="319">
        <v>0</v>
      </c>
      <c r="AS14" s="319">
        <v>0</v>
      </c>
      <c r="AT14" s="319">
        <v>0</v>
      </c>
      <c r="AU14" s="319">
        <v>0</v>
      </c>
      <c r="AV14" s="319">
        <v>0</v>
      </c>
      <c r="AW14" s="319">
        <v>0</v>
      </c>
      <c r="AX14" s="319">
        <v>0</v>
      </c>
      <c r="AY14" s="319">
        <v>0</v>
      </c>
      <c r="AZ14" s="319">
        <v>0</v>
      </c>
      <c r="BA14" s="319">
        <v>0</v>
      </c>
      <c r="BB14" s="319">
        <v>0</v>
      </c>
      <c r="BC14" s="319">
        <v>0</v>
      </c>
      <c r="BD14" s="319">
        <v>0</v>
      </c>
      <c r="BE14" s="319">
        <v>0</v>
      </c>
      <c r="BF14" s="319">
        <v>0</v>
      </c>
      <c r="BG14" s="319">
        <v>0</v>
      </c>
      <c r="BH14" s="319">
        <v>0</v>
      </c>
      <c r="BI14" s="319">
        <v>0</v>
      </c>
      <c r="BJ14" s="319">
        <v>0</v>
      </c>
      <c r="BK14" s="319">
        <v>0</v>
      </c>
      <c r="BL14" s="319">
        <v>0</v>
      </c>
      <c r="BM14" s="319">
        <v>0</v>
      </c>
      <c r="BN14" s="319">
        <v>0</v>
      </c>
      <c r="BO14" s="319">
        <v>0</v>
      </c>
      <c r="BP14" s="319">
        <v>0</v>
      </c>
      <c r="BQ14" s="319">
        <v>0</v>
      </c>
      <c r="BR14" s="319">
        <v>0</v>
      </c>
      <c r="BS14" s="319">
        <v>0</v>
      </c>
      <c r="BT14" s="319">
        <v>0</v>
      </c>
      <c r="BU14" s="319">
        <v>0</v>
      </c>
      <c r="BV14" s="319">
        <v>0</v>
      </c>
      <c r="BW14" s="319">
        <v>0</v>
      </c>
      <c r="BX14" s="319">
        <v>0</v>
      </c>
      <c r="BY14" s="319">
        <v>0</v>
      </c>
      <c r="BZ14" s="319">
        <v>0</v>
      </c>
      <c r="CA14" s="319">
        <v>0</v>
      </c>
      <c r="CB14" s="319">
        <v>0</v>
      </c>
      <c r="CC14" s="319">
        <v>0</v>
      </c>
      <c r="CD14" s="319">
        <v>0</v>
      </c>
      <c r="CE14" s="319">
        <v>0</v>
      </c>
      <c r="CF14" s="319">
        <v>0</v>
      </c>
      <c r="CG14" s="319">
        <v>0</v>
      </c>
      <c r="CH14" s="319">
        <v>0</v>
      </c>
      <c r="CI14" s="319">
        <v>0</v>
      </c>
      <c r="CJ14" s="319">
        <v>0</v>
      </c>
      <c r="CK14" s="319">
        <v>0</v>
      </c>
      <c r="CL14" s="319">
        <v>0</v>
      </c>
      <c r="CM14" s="319">
        <v>0</v>
      </c>
      <c r="CN14" s="319">
        <v>0</v>
      </c>
      <c r="CO14" s="319">
        <v>0</v>
      </c>
      <c r="CP14" s="319">
        <v>0</v>
      </c>
      <c r="CQ14" s="319">
        <v>0</v>
      </c>
      <c r="CR14" s="319">
        <v>0</v>
      </c>
      <c r="CS14" s="319">
        <v>0</v>
      </c>
      <c r="CT14" s="319">
        <v>0</v>
      </c>
      <c r="CU14" s="319">
        <v>0</v>
      </c>
      <c r="CV14" s="319">
        <v>0</v>
      </c>
      <c r="CW14" s="319">
        <v>0</v>
      </c>
      <c r="CX14" s="319">
        <v>0</v>
      </c>
      <c r="CY14" s="319">
        <v>0</v>
      </c>
      <c r="CZ14" s="319">
        <v>0</v>
      </c>
      <c r="DA14" s="319">
        <v>0</v>
      </c>
      <c r="DB14" s="319">
        <v>0</v>
      </c>
      <c r="DC14" s="319">
        <v>0</v>
      </c>
      <c r="DD14" s="319">
        <v>0</v>
      </c>
      <c r="DE14" s="319">
        <v>0</v>
      </c>
      <c r="DF14" s="319">
        <v>0</v>
      </c>
      <c r="DG14" s="319">
        <v>0</v>
      </c>
      <c r="DH14" s="319">
        <v>0</v>
      </c>
      <c r="DI14" s="319">
        <v>0</v>
      </c>
      <c r="DJ14" s="319">
        <v>0</v>
      </c>
      <c r="DK14" s="319">
        <v>0</v>
      </c>
      <c r="DL14" s="319">
        <v>0</v>
      </c>
      <c r="DM14" s="319">
        <v>0</v>
      </c>
      <c r="DN14" s="319">
        <v>0</v>
      </c>
      <c r="DO14" s="319">
        <v>0</v>
      </c>
      <c r="DP14" s="319">
        <v>0</v>
      </c>
      <c r="DQ14" s="319">
        <v>0</v>
      </c>
      <c r="DR14" s="319">
        <v>0</v>
      </c>
      <c r="DS14" s="319">
        <v>0</v>
      </c>
      <c r="DT14" s="319">
        <v>0</v>
      </c>
      <c r="DU14" s="319">
        <v>0</v>
      </c>
      <c r="DV14" s="319">
        <v>0</v>
      </c>
      <c r="DW14" s="319">
        <v>0</v>
      </c>
      <c r="DX14" s="319">
        <v>0</v>
      </c>
      <c r="DY14" s="319">
        <v>0</v>
      </c>
      <c r="DZ14" s="319">
        <v>0</v>
      </c>
      <c r="EA14" s="319">
        <v>0</v>
      </c>
      <c r="EB14" s="319">
        <v>0</v>
      </c>
      <c r="EC14" s="319">
        <v>0</v>
      </c>
      <c r="ED14" s="319">
        <v>0</v>
      </c>
      <c r="EE14" s="319">
        <v>0</v>
      </c>
      <c r="EF14" s="319">
        <v>0</v>
      </c>
      <c r="EG14" s="319">
        <v>0</v>
      </c>
      <c r="EH14" s="319">
        <v>0</v>
      </c>
      <c r="EI14" s="319">
        <v>0</v>
      </c>
      <c r="EJ14" s="319">
        <v>0</v>
      </c>
      <c r="EK14" s="319">
        <v>0</v>
      </c>
      <c r="EL14" s="319">
        <v>0</v>
      </c>
      <c r="EM14" s="319">
        <v>0</v>
      </c>
      <c r="EN14" s="319">
        <v>0</v>
      </c>
      <c r="EO14" s="319">
        <v>0</v>
      </c>
      <c r="EP14" s="319">
        <v>0</v>
      </c>
      <c r="EQ14" s="319">
        <v>0</v>
      </c>
      <c r="ER14" s="319">
        <v>0</v>
      </c>
      <c r="ES14" s="319">
        <v>0</v>
      </c>
      <c r="ET14" s="319">
        <v>0</v>
      </c>
      <c r="EU14" s="319">
        <v>0</v>
      </c>
      <c r="EV14" s="319">
        <v>0</v>
      </c>
      <c r="EW14" s="319">
        <v>0</v>
      </c>
      <c r="EX14" s="319">
        <v>0</v>
      </c>
      <c r="EY14" s="319">
        <v>0</v>
      </c>
      <c r="EZ14" s="319">
        <v>0</v>
      </c>
      <c r="FA14" s="319">
        <v>0</v>
      </c>
      <c r="FB14" s="319">
        <v>0</v>
      </c>
      <c r="FC14" s="319">
        <v>0</v>
      </c>
      <c r="FD14" s="319">
        <v>0</v>
      </c>
      <c r="FE14" s="319">
        <v>0</v>
      </c>
      <c r="FF14" s="319">
        <v>0</v>
      </c>
      <c r="FG14" s="319">
        <v>0</v>
      </c>
      <c r="FH14" s="319">
        <v>0</v>
      </c>
      <c r="FI14" s="319">
        <v>0</v>
      </c>
      <c r="FJ14" s="319">
        <v>0</v>
      </c>
      <c r="FK14" s="319">
        <v>0</v>
      </c>
      <c r="FL14" s="319">
        <v>0</v>
      </c>
      <c r="FM14" s="319">
        <v>0</v>
      </c>
      <c r="FN14" s="319">
        <v>0</v>
      </c>
      <c r="FO14" s="319">
        <v>0</v>
      </c>
      <c r="FP14" s="319">
        <v>0</v>
      </c>
      <c r="FQ14" s="319">
        <v>0</v>
      </c>
      <c r="FR14" s="319">
        <v>0</v>
      </c>
      <c r="FS14" s="319">
        <v>0</v>
      </c>
      <c r="FT14" s="319">
        <v>0</v>
      </c>
      <c r="FU14" s="319">
        <v>0</v>
      </c>
      <c r="FV14" s="319">
        <v>0</v>
      </c>
      <c r="FW14" s="319">
        <v>0</v>
      </c>
      <c r="FX14" s="319">
        <v>0</v>
      </c>
      <c r="FY14" s="319">
        <v>0</v>
      </c>
      <c r="FZ14" s="319">
        <v>0</v>
      </c>
      <c r="GA14" s="319">
        <v>0</v>
      </c>
      <c r="GB14" s="319">
        <v>0</v>
      </c>
      <c r="GC14" s="319">
        <v>0</v>
      </c>
      <c r="GD14" s="319">
        <v>0</v>
      </c>
      <c r="GE14" s="319">
        <v>0</v>
      </c>
      <c r="GF14" s="319">
        <v>0</v>
      </c>
      <c r="GG14" s="319">
        <v>0</v>
      </c>
      <c r="GH14" s="319">
        <v>0</v>
      </c>
      <c r="GI14" s="319">
        <v>0</v>
      </c>
      <c r="GJ14" s="319">
        <v>0</v>
      </c>
      <c r="GK14" s="319">
        <v>0</v>
      </c>
      <c r="GL14" s="319">
        <v>0</v>
      </c>
      <c r="GM14" s="319">
        <v>0</v>
      </c>
      <c r="GN14" s="319">
        <v>0</v>
      </c>
      <c r="GO14" s="319">
        <v>0</v>
      </c>
      <c r="GP14" s="319">
        <v>0</v>
      </c>
      <c r="GQ14" s="319">
        <v>0</v>
      </c>
      <c r="GR14" s="319">
        <v>0</v>
      </c>
      <c r="GS14" s="319">
        <v>0</v>
      </c>
      <c r="GT14" s="319">
        <v>0</v>
      </c>
      <c r="GU14" s="319">
        <v>0</v>
      </c>
      <c r="GV14" s="319">
        <v>0</v>
      </c>
      <c r="GW14" s="319">
        <v>0</v>
      </c>
      <c r="GX14" s="319">
        <v>0</v>
      </c>
      <c r="GY14" s="319">
        <v>0</v>
      </c>
      <c r="GZ14" s="319">
        <v>0</v>
      </c>
      <c r="HA14" s="319">
        <v>0</v>
      </c>
      <c r="HB14" s="319">
        <v>0</v>
      </c>
      <c r="HC14" s="319">
        <v>0</v>
      </c>
      <c r="HD14" s="319">
        <v>0</v>
      </c>
      <c r="HE14" s="319">
        <v>0</v>
      </c>
      <c r="HF14" s="319">
        <v>0</v>
      </c>
      <c r="HG14" s="319">
        <v>0</v>
      </c>
      <c r="HH14" s="319">
        <v>0</v>
      </c>
      <c r="HI14" s="319">
        <v>0</v>
      </c>
      <c r="HJ14" s="319">
        <v>0</v>
      </c>
      <c r="HK14" s="319">
        <v>0</v>
      </c>
      <c r="HL14" s="319">
        <v>0</v>
      </c>
      <c r="HM14" s="319">
        <v>0</v>
      </c>
      <c r="HN14" s="319">
        <v>0</v>
      </c>
      <c r="HO14" s="319">
        <v>0</v>
      </c>
      <c r="HP14" s="319">
        <v>0</v>
      </c>
      <c r="HQ14" s="319">
        <v>0</v>
      </c>
      <c r="HR14" s="319">
        <v>0</v>
      </c>
      <c r="HS14" s="319">
        <v>0</v>
      </c>
      <c r="HT14" s="319">
        <v>0</v>
      </c>
      <c r="HU14" s="319">
        <v>0</v>
      </c>
      <c r="HV14" s="319">
        <v>0</v>
      </c>
      <c r="HW14" s="319">
        <v>0</v>
      </c>
      <c r="HX14" s="319">
        <v>0</v>
      </c>
      <c r="HY14" s="319">
        <v>0</v>
      </c>
      <c r="HZ14" s="319">
        <v>0</v>
      </c>
      <c r="IA14" s="319">
        <v>0</v>
      </c>
      <c r="IB14" s="319">
        <v>0</v>
      </c>
      <c r="IC14" s="319">
        <v>0</v>
      </c>
      <c r="ID14" s="319">
        <v>0</v>
      </c>
      <c r="IE14" s="319">
        <v>0</v>
      </c>
      <c r="IF14" s="319">
        <v>0</v>
      </c>
      <c r="IG14" s="319">
        <v>0</v>
      </c>
      <c r="IH14" s="319">
        <v>0</v>
      </c>
      <c r="II14" s="319">
        <v>0</v>
      </c>
      <c r="IJ14" s="319">
        <v>0</v>
      </c>
      <c r="IK14" s="319">
        <v>0</v>
      </c>
      <c r="IL14" s="319">
        <v>0</v>
      </c>
      <c r="IM14" s="319">
        <v>0</v>
      </c>
      <c r="IN14" s="319">
        <v>0</v>
      </c>
      <c r="IO14" s="319">
        <v>0</v>
      </c>
      <c r="IP14" s="319">
        <v>0</v>
      </c>
      <c r="IQ14" s="319">
        <v>0</v>
      </c>
      <c r="IR14" s="319">
        <v>0</v>
      </c>
      <c r="IS14" s="319">
        <v>0</v>
      </c>
      <c r="IT14" s="319">
        <v>0</v>
      </c>
      <c r="IU14" s="319">
        <v>0</v>
      </c>
      <c r="IV14" s="319">
        <v>0</v>
      </c>
    </row>
    <row r="15" spans="1:256" ht="12.75" hidden="1">
      <c r="A15" s="319">
        <v>0</v>
      </c>
      <c r="B15" s="319" t="s">
        <v>210</v>
      </c>
      <c r="C15" s="319" t="s">
        <v>101</v>
      </c>
      <c r="D15" s="319">
        <v>0</v>
      </c>
      <c r="E15" s="319">
        <v>0</v>
      </c>
      <c r="F15" s="319">
        <v>0</v>
      </c>
      <c r="G15" s="319">
        <v>23.685710792644663</v>
      </c>
      <c r="H15" s="319">
        <v>24.397799189863296</v>
      </c>
      <c r="I15" s="319">
        <v>25.13129584837046</v>
      </c>
      <c r="J15" s="319">
        <v>25.886844387207258</v>
      </c>
      <c r="K15" s="319">
        <v>26.66510777520991</v>
      </c>
      <c r="L15" s="319">
        <v>27.466768912743007</v>
      </c>
      <c r="M15" s="319">
        <v>28.29253123092193</v>
      </c>
      <c r="N15" s="319">
        <v>29.14311930885041</v>
      </c>
      <c r="O15" s="319">
        <v>30.01927950941468</v>
      </c>
      <c r="P15" s="319">
        <v>30.247882532527285</v>
      </c>
      <c r="Q15" s="319">
        <v>30.478421707691062</v>
      </c>
      <c r="R15" s="319">
        <v>30.710915853662666</v>
      </c>
      <c r="S15" s="319">
        <v>30.945384010758392</v>
      </c>
      <c r="T15" s="319">
        <v>31.1668594467985</v>
      </c>
      <c r="U15" s="319">
        <v>0</v>
      </c>
      <c r="V15" s="319">
        <v>0</v>
      </c>
      <c r="W15" s="319">
        <v>0</v>
      </c>
      <c r="X15" s="319">
        <v>0</v>
      </c>
      <c r="Y15" s="319">
        <v>0</v>
      </c>
      <c r="Z15" s="319">
        <v>0</v>
      </c>
      <c r="AA15" s="319">
        <v>0</v>
      </c>
      <c r="AB15" s="319">
        <v>0</v>
      </c>
      <c r="AC15" s="319">
        <v>0</v>
      </c>
      <c r="AD15" s="319">
        <v>0</v>
      </c>
      <c r="AE15" s="319">
        <v>0</v>
      </c>
      <c r="AF15" s="319">
        <v>0</v>
      </c>
      <c r="AG15" s="319">
        <v>0</v>
      </c>
      <c r="AH15" s="319">
        <v>0</v>
      </c>
      <c r="AI15" s="319">
        <v>0</v>
      </c>
      <c r="AJ15" s="319">
        <v>0</v>
      </c>
      <c r="AK15" s="319">
        <v>0</v>
      </c>
      <c r="AL15" s="319">
        <v>0</v>
      </c>
      <c r="AM15" s="319">
        <v>0</v>
      </c>
      <c r="AN15" s="319">
        <v>0</v>
      </c>
      <c r="AO15" s="319">
        <v>0</v>
      </c>
      <c r="AP15" s="319">
        <v>0</v>
      </c>
      <c r="AQ15" s="319">
        <v>0</v>
      </c>
      <c r="AR15" s="319">
        <v>0</v>
      </c>
      <c r="AS15" s="319">
        <v>0</v>
      </c>
      <c r="AT15" s="319">
        <v>0</v>
      </c>
      <c r="AU15" s="319">
        <v>0</v>
      </c>
      <c r="AV15" s="319">
        <v>0</v>
      </c>
      <c r="AW15" s="319">
        <v>0</v>
      </c>
      <c r="AX15" s="319">
        <v>0</v>
      </c>
      <c r="AY15" s="319">
        <v>0</v>
      </c>
      <c r="AZ15" s="319">
        <v>0</v>
      </c>
      <c r="BA15" s="319">
        <v>0</v>
      </c>
      <c r="BB15" s="319">
        <v>0</v>
      </c>
      <c r="BC15" s="319">
        <v>0</v>
      </c>
      <c r="BD15" s="319">
        <v>0</v>
      </c>
      <c r="BE15" s="319">
        <v>0</v>
      </c>
      <c r="BF15" s="319">
        <v>0</v>
      </c>
      <c r="BG15" s="319">
        <v>0</v>
      </c>
      <c r="BH15" s="319">
        <v>0</v>
      </c>
      <c r="BI15" s="319">
        <v>0</v>
      </c>
      <c r="BJ15" s="319">
        <v>0</v>
      </c>
      <c r="BK15" s="319">
        <v>0</v>
      </c>
      <c r="BL15" s="319">
        <v>0</v>
      </c>
      <c r="BM15" s="319">
        <v>0</v>
      </c>
      <c r="BN15" s="319">
        <v>0</v>
      </c>
      <c r="BO15" s="319">
        <v>0</v>
      </c>
      <c r="BP15" s="319">
        <v>0</v>
      </c>
      <c r="BQ15" s="319">
        <v>0</v>
      </c>
      <c r="BR15" s="319">
        <v>0</v>
      </c>
      <c r="BS15" s="319">
        <v>0</v>
      </c>
      <c r="BT15" s="319">
        <v>0</v>
      </c>
      <c r="BU15" s="319">
        <v>0</v>
      </c>
      <c r="BV15" s="319">
        <v>0</v>
      </c>
      <c r="BW15" s="319">
        <v>0</v>
      </c>
      <c r="BX15" s="319">
        <v>0</v>
      </c>
      <c r="BY15" s="319">
        <v>0</v>
      </c>
      <c r="BZ15" s="319">
        <v>0</v>
      </c>
      <c r="CA15" s="319">
        <v>0</v>
      </c>
      <c r="CB15" s="319">
        <v>0</v>
      </c>
      <c r="CC15" s="319">
        <v>0</v>
      </c>
      <c r="CD15" s="319">
        <v>0</v>
      </c>
      <c r="CE15" s="319">
        <v>0</v>
      </c>
      <c r="CF15" s="319">
        <v>0</v>
      </c>
      <c r="CG15" s="319">
        <v>0</v>
      </c>
      <c r="CH15" s="319">
        <v>0</v>
      </c>
      <c r="CI15" s="319">
        <v>0</v>
      </c>
      <c r="CJ15" s="319">
        <v>0</v>
      </c>
      <c r="CK15" s="319">
        <v>0</v>
      </c>
      <c r="CL15" s="319">
        <v>0</v>
      </c>
      <c r="CM15" s="319">
        <v>0</v>
      </c>
      <c r="CN15" s="319">
        <v>0</v>
      </c>
      <c r="CO15" s="319">
        <v>0</v>
      </c>
      <c r="CP15" s="319">
        <v>0</v>
      </c>
      <c r="CQ15" s="319">
        <v>0</v>
      </c>
      <c r="CR15" s="319">
        <v>0</v>
      </c>
      <c r="CS15" s="319">
        <v>0</v>
      </c>
      <c r="CT15" s="319">
        <v>0</v>
      </c>
      <c r="CU15" s="319">
        <v>0</v>
      </c>
      <c r="CV15" s="319">
        <v>0</v>
      </c>
      <c r="CW15" s="319">
        <v>0</v>
      </c>
      <c r="CX15" s="319">
        <v>0</v>
      </c>
      <c r="CY15" s="319">
        <v>0</v>
      </c>
      <c r="CZ15" s="319">
        <v>0</v>
      </c>
      <c r="DA15" s="319">
        <v>0</v>
      </c>
      <c r="DB15" s="319">
        <v>0</v>
      </c>
      <c r="DC15" s="319">
        <v>0</v>
      </c>
      <c r="DD15" s="319">
        <v>0</v>
      </c>
      <c r="DE15" s="319">
        <v>0</v>
      </c>
      <c r="DF15" s="319">
        <v>0</v>
      </c>
      <c r="DG15" s="319">
        <v>0</v>
      </c>
      <c r="DH15" s="319">
        <v>0</v>
      </c>
      <c r="DI15" s="319">
        <v>0</v>
      </c>
      <c r="DJ15" s="319">
        <v>0</v>
      </c>
      <c r="DK15" s="319">
        <v>0</v>
      </c>
      <c r="DL15" s="319">
        <v>0</v>
      </c>
      <c r="DM15" s="319">
        <v>0</v>
      </c>
      <c r="DN15" s="319">
        <v>0</v>
      </c>
      <c r="DO15" s="319">
        <v>0</v>
      </c>
      <c r="DP15" s="319">
        <v>0</v>
      </c>
      <c r="DQ15" s="319">
        <v>0</v>
      </c>
      <c r="DR15" s="319">
        <v>0</v>
      </c>
      <c r="DS15" s="319">
        <v>0</v>
      </c>
      <c r="DT15" s="319">
        <v>0</v>
      </c>
      <c r="DU15" s="319">
        <v>0</v>
      </c>
      <c r="DV15" s="319">
        <v>0</v>
      </c>
      <c r="DW15" s="319">
        <v>0</v>
      </c>
      <c r="DX15" s="319">
        <v>0</v>
      </c>
      <c r="DY15" s="319">
        <v>0</v>
      </c>
      <c r="DZ15" s="319">
        <v>0</v>
      </c>
      <c r="EA15" s="319">
        <v>0</v>
      </c>
      <c r="EB15" s="319">
        <v>0</v>
      </c>
      <c r="EC15" s="319">
        <v>0</v>
      </c>
      <c r="ED15" s="319">
        <v>0</v>
      </c>
      <c r="EE15" s="319">
        <v>0</v>
      </c>
      <c r="EF15" s="319">
        <v>0</v>
      </c>
      <c r="EG15" s="319">
        <v>0</v>
      </c>
      <c r="EH15" s="319">
        <v>0</v>
      </c>
      <c r="EI15" s="319">
        <v>0</v>
      </c>
      <c r="EJ15" s="319">
        <v>0</v>
      </c>
      <c r="EK15" s="319">
        <v>0</v>
      </c>
      <c r="EL15" s="319">
        <v>0</v>
      </c>
      <c r="EM15" s="319">
        <v>0</v>
      </c>
      <c r="EN15" s="319">
        <v>0</v>
      </c>
      <c r="EO15" s="319">
        <v>0</v>
      </c>
      <c r="EP15" s="319">
        <v>0</v>
      </c>
      <c r="EQ15" s="319">
        <v>0</v>
      </c>
      <c r="ER15" s="319">
        <v>0</v>
      </c>
      <c r="ES15" s="319">
        <v>0</v>
      </c>
      <c r="ET15" s="319">
        <v>0</v>
      </c>
      <c r="EU15" s="319">
        <v>0</v>
      </c>
      <c r="EV15" s="319">
        <v>0</v>
      </c>
      <c r="EW15" s="319">
        <v>0</v>
      </c>
      <c r="EX15" s="319">
        <v>0</v>
      </c>
      <c r="EY15" s="319">
        <v>0</v>
      </c>
      <c r="EZ15" s="319">
        <v>0</v>
      </c>
      <c r="FA15" s="319">
        <v>0</v>
      </c>
      <c r="FB15" s="319">
        <v>0</v>
      </c>
      <c r="FC15" s="319">
        <v>0</v>
      </c>
      <c r="FD15" s="319">
        <v>0</v>
      </c>
      <c r="FE15" s="319">
        <v>0</v>
      </c>
      <c r="FF15" s="319">
        <v>0</v>
      </c>
      <c r="FG15" s="319">
        <v>0</v>
      </c>
      <c r="FH15" s="319">
        <v>0</v>
      </c>
      <c r="FI15" s="319">
        <v>0</v>
      </c>
      <c r="FJ15" s="319">
        <v>0</v>
      </c>
      <c r="FK15" s="319">
        <v>0</v>
      </c>
      <c r="FL15" s="319">
        <v>0</v>
      </c>
      <c r="FM15" s="319">
        <v>0</v>
      </c>
      <c r="FN15" s="319">
        <v>0</v>
      </c>
      <c r="FO15" s="319">
        <v>0</v>
      </c>
      <c r="FP15" s="319">
        <v>0</v>
      </c>
      <c r="FQ15" s="319">
        <v>0</v>
      </c>
      <c r="FR15" s="319">
        <v>0</v>
      </c>
      <c r="FS15" s="319">
        <v>0</v>
      </c>
      <c r="FT15" s="319">
        <v>0</v>
      </c>
      <c r="FU15" s="319">
        <v>0</v>
      </c>
      <c r="FV15" s="319">
        <v>0</v>
      </c>
      <c r="FW15" s="319">
        <v>0</v>
      </c>
      <c r="FX15" s="319">
        <v>0</v>
      </c>
      <c r="FY15" s="319">
        <v>0</v>
      </c>
      <c r="FZ15" s="319">
        <v>0</v>
      </c>
      <c r="GA15" s="319">
        <v>0</v>
      </c>
      <c r="GB15" s="319">
        <v>0</v>
      </c>
      <c r="GC15" s="319">
        <v>0</v>
      </c>
      <c r="GD15" s="319">
        <v>0</v>
      </c>
      <c r="GE15" s="319">
        <v>0</v>
      </c>
      <c r="GF15" s="319">
        <v>0</v>
      </c>
      <c r="GG15" s="319">
        <v>0</v>
      </c>
      <c r="GH15" s="319">
        <v>0</v>
      </c>
      <c r="GI15" s="319">
        <v>0</v>
      </c>
      <c r="GJ15" s="319">
        <v>0</v>
      </c>
      <c r="GK15" s="319">
        <v>0</v>
      </c>
      <c r="GL15" s="319">
        <v>0</v>
      </c>
      <c r="GM15" s="319">
        <v>0</v>
      </c>
      <c r="GN15" s="319">
        <v>0</v>
      </c>
      <c r="GO15" s="319">
        <v>0</v>
      </c>
      <c r="GP15" s="319">
        <v>0</v>
      </c>
      <c r="GQ15" s="319">
        <v>0</v>
      </c>
      <c r="GR15" s="319">
        <v>0</v>
      </c>
      <c r="GS15" s="319">
        <v>0</v>
      </c>
      <c r="GT15" s="319">
        <v>0</v>
      </c>
      <c r="GU15" s="319">
        <v>0</v>
      </c>
      <c r="GV15" s="319">
        <v>0</v>
      </c>
      <c r="GW15" s="319">
        <v>0</v>
      </c>
      <c r="GX15" s="319">
        <v>0</v>
      </c>
      <c r="GY15" s="319">
        <v>0</v>
      </c>
      <c r="GZ15" s="319">
        <v>0</v>
      </c>
      <c r="HA15" s="319">
        <v>0</v>
      </c>
      <c r="HB15" s="319">
        <v>0</v>
      </c>
      <c r="HC15" s="319">
        <v>0</v>
      </c>
      <c r="HD15" s="319">
        <v>0</v>
      </c>
      <c r="HE15" s="319">
        <v>0</v>
      </c>
      <c r="HF15" s="319">
        <v>0</v>
      </c>
      <c r="HG15" s="319">
        <v>0</v>
      </c>
      <c r="HH15" s="319">
        <v>0</v>
      </c>
      <c r="HI15" s="319">
        <v>0</v>
      </c>
      <c r="HJ15" s="319">
        <v>0</v>
      </c>
      <c r="HK15" s="319">
        <v>0</v>
      </c>
      <c r="HL15" s="319">
        <v>0</v>
      </c>
      <c r="HM15" s="319">
        <v>0</v>
      </c>
      <c r="HN15" s="319">
        <v>0</v>
      </c>
      <c r="HO15" s="319">
        <v>0</v>
      </c>
      <c r="HP15" s="319">
        <v>0</v>
      </c>
      <c r="HQ15" s="319">
        <v>0</v>
      </c>
      <c r="HR15" s="319">
        <v>0</v>
      </c>
      <c r="HS15" s="319">
        <v>0</v>
      </c>
      <c r="HT15" s="319">
        <v>0</v>
      </c>
      <c r="HU15" s="319">
        <v>0</v>
      </c>
      <c r="HV15" s="319">
        <v>0</v>
      </c>
      <c r="HW15" s="319">
        <v>0</v>
      </c>
      <c r="HX15" s="319">
        <v>0</v>
      </c>
      <c r="HY15" s="319">
        <v>0</v>
      </c>
      <c r="HZ15" s="319">
        <v>0</v>
      </c>
      <c r="IA15" s="319">
        <v>0</v>
      </c>
      <c r="IB15" s="319">
        <v>0</v>
      </c>
      <c r="IC15" s="319">
        <v>0</v>
      </c>
      <c r="ID15" s="319">
        <v>0</v>
      </c>
      <c r="IE15" s="319">
        <v>0</v>
      </c>
      <c r="IF15" s="319">
        <v>0</v>
      </c>
      <c r="IG15" s="319">
        <v>0</v>
      </c>
      <c r="IH15" s="319">
        <v>0</v>
      </c>
      <c r="II15" s="319">
        <v>0</v>
      </c>
      <c r="IJ15" s="319">
        <v>0</v>
      </c>
      <c r="IK15" s="319">
        <v>0</v>
      </c>
      <c r="IL15" s="319">
        <v>0</v>
      </c>
      <c r="IM15" s="319">
        <v>0</v>
      </c>
      <c r="IN15" s="319">
        <v>0</v>
      </c>
      <c r="IO15" s="319">
        <v>0</v>
      </c>
      <c r="IP15" s="319">
        <v>0</v>
      </c>
      <c r="IQ15" s="319">
        <v>0</v>
      </c>
      <c r="IR15" s="319">
        <v>0</v>
      </c>
      <c r="IS15" s="319">
        <v>0</v>
      </c>
      <c r="IT15" s="319">
        <v>0</v>
      </c>
      <c r="IU15" s="319">
        <v>0</v>
      </c>
      <c r="IV15" s="319">
        <v>0</v>
      </c>
    </row>
    <row r="16" spans="1:256" ht="12.75" hidden="1">
      <c r="A16" s="319">
        <v>0</v>
      </c>
      <c r="B16" s="319" t="s">
        <v>210</v>
      </c>
      <c r="C16" s="319" t="s">
        <v>102</v>
      </c>
      <c r="D16" s="319">
        <v>0</v>
      </c>
      <c r="E16" s="319">
        <v>0</v>
      </c>
      <c r="F16" s="319">
        <v>0</v>
      </c>
      <c r="G16" s="319">
        <v>5.83565723111253</v>
      </c>
      <c r="H16" s="319">
        <v>6.003771760248291</v>
      </c>
      <c r="I16" s="319">
        <v>6.1767293591167745</v>
      </c>
      <c r="J16" s="319">
        <v>6.354669547630724</v>
      </c>
      <c r="K16" s="319">
        <v>6.53773586501442</v>
      </c>
      <c r="L16" s="319">
        <v>6.7260759855926375</v>
      </c>
      <c r="M16" s="319">
        <v>6.919841837915272</v>
      </c>
      <c r="N16" s="319">
        <v>7.119189727313719</v>
      </c>
      <c r="O16" s="319">
        <v>7.324280461987889</v>
      </c>
      <c r="P16" s="319">
        <v>7.3906965525239405</v>
      </c>
      <c r="Q16" s="319">
        <v>7.457779145946879</v>
      </c>
      <c r="R16" s="319">
        <v>7.525535979062017</v>
      </c>
      <c r="S16" s="319">
        <v>7.593974900212595</v>
      </c>
      <c r="T16" s="319">
        <v>7.665872415045009</v>
      </c>
      <c r="U16" s="319">
        <v>0</v>
      </c>
      <c r="V16" s="319">
        <v>0</v>
      </c>
      <c r="W16" s="319">
        <v>0</v>
      </c>
      <c r="X16" s="319">
        <v>0</v>
      </c>
      <c r="Y16" s="319">
        <v>0</v>
      </c>
      <c r="Z16" s="319">
        <v>0</v>
      </c>
      <c r="AA16" s="319">
        <v>0</v>
      </c>
      <c r="AB16" s="319">
        <v>0</v>
      </c>
      <c r="AC16" s="319">
        <v>0</v>
      </c>
      <c r="AD16" s="319">
        <v>0</v>
      </c>
      <c r="AE16" s="319">
        <v>0</v>
      </c>
      <c r="AF16" s="319">
        <v>0</v>
      </c>
      <c r="AG16" s="319">
        <v>0</v>
      </c>
      <c r="AH16" s="319">
        <v>0</v>
      </c>
      <c r="AI16" s="319">
        <v>0</v>
      </c>
      <c r="AJ16" s="319">
        <v>0</v>
      </c>
      <c r="AK16" s="319">
        <v>0</v>
      </c>
      <c r="AL16" s="319">
        <v>0</v>
      </c>
      <c r="AM16" s="319">
        <v>0</v>
      </c>
      <c r="AN16" s="319">
        <v>0</v>
      </c>
      <c r="AO16" s="319">
        <v>0</v>
      </c>
      <c r="AP16" s="319">
        <v>0</v>
      </c>
      <c r="AQ16" s="319">
        <v>0</v>
      </c>
      <c r="AR16" s="319">
        <v>0</v>
      </c>
      <c r="AS16" s="319">
        <v>0</v>
      </c>
      <c r="AT16" s="319">
        <v>0</v>
      </c>
      <c r="AU16" s="319">
        <v>0</v>
      </c>
      <c r="AV16" s="319">
        <v>0</v>
      </c>
      <c r="AW16" s="319">
        <v>0</v>
      </c>
      <c r="AX16" s="319">
        <v>0</v>
      </c>
      <c r="AY16" s="319">
        <v>0</v>
      </c>
      <c r="AZ16" s="319">
        <v>0</v>
      </c>
      <c r="BA16" s="319">
        <v>0</v>
      </c>
      <c r="BB16" s="319">
        <v>0</v>
      </c>
      <c r="BC16" s="319">
        <v>0</v>
      </c>
      <c r="BD16" s="319">
        <v>0</v>
      </c>
      <c r="BE16" s="319">
        <v>0</v>
      </c>
      <c r="BF16" s="319">
        <v>0</v>
      </c>
      <c r="BG16" s="319">
        <v>0</v>
      </c>
      <c r="BH16" s="319">
        <v>0</v>
      </c>
      <c r="BI16" s="319">
        <v>0</v>
      </c>
      <c r="BJ16" s="319">
        <v>0</v>
      </c>
      <c r="BK16" s="319">
        <v>0</v>
      </c>
      <c r="BL16" s="319">
        <v>0</v>
      </c>
      <c r="BM16" s="319">
        <v>0</v>
      </c>
      <c r="BN16" s="319">
        <v>0</v>
      </c>
      <c r="BO16" s="319">
        <v>0</v>
      </c>
      <c r="BP16" s="319">
        <v>0</v>
      </c>
      <c r="BQ16" s="319">
        <v>0</v>
      </c>
      <c r="BR16" s="319">
        <v>0</v>
      </c>
      <c r="BS16" s="319">
        <v>0</v>
      </c>
      <c r="BT16" s="319">
        <v>0</v>
      </c>
      <c r="BU16" s="319">
        <v>0</v>
      </c>
      <c r="BV16" s="319">
        <v>0</v>
      </c>
      <c r="BW16" s="319">
        <v>0</v>
      </c>
      <c r="BX16" s="319">
        <v>0</v>
      </c>
      <c r="BY16" s="319">
        <v>0</v>
      </c>
      <c r="BZ16" s="319">
        <v>0</v>
      </c>
      <c r="CA16" s="319">
        <v>0</v>
      </c>
      <c r="CB16" s="319">
        <v>0</v>
      </c>
      <c r="CC16" s="319">
        <v>0</v>
      </c>
      <c r="CD16" s="319">
        <v>0</v>
      </c>
      <c r="CE16" s="319">
        <v>0</v>
      </c>
      <c r="CF16" s="319">
        <v>0</v>
      </c>
      <c r="CG16" s="319">
        <v>0</v>
      </c>
      <c r="CH16" s="319">
        <v>0</v>
      </c>
      <c r="CI16" s="319">
        <v>0</v>
      </c>
      <c r="CJ16" s="319">
        <v>0</v>
      </c>
      <c r="CK16" s="319">
        <v>0</v>
      </c>
      <c r="CL16" s="319">
        <v>0</v>
      </c>
      <c r="CM16" s="319">
        <v>0</v>
      </c>
      <c r="CN16" s="319">
        <v>0</v>
      </c>
      <c r="CO16" s="319">
        <v>0</v>
      </c>
      <c r="CP16" s="319">
        <v>0</v>
      </c>
      <c r="CQ16" s="319">
        <v>0</v>
      </c>
      <c r="CR16" s="319">
        <v>0</v>
      </c>
      <c r="CS16" s="319">
        <v>0</v>
      </c>
      <c r="CT16" s="319">
        <v>0</v>
      </c>
      <c r="CU16" s="319">
        <v>0</v>
      </c>
      <c r="CV16" s="319">
        <v>0</v>
      </c>
      <c r="CW16" s="319">
        <v>0</v>
      </c>
      <c r="CX16" s="319">
        <v>0</v>
      </c>
      <c r="CY16" s="319">
        <v>0</v>
      </c>
      <c r="CZ16" s="319">
        <v>0</v>
      </c>
      <c r="DA16" s="319">
        <v>0</v>
      </c>
      <c r="DB16" s="319">
        <v>0</v>
      </c>
      <c r="DC16" s="319">
        <v>0</v>
      </c>
      <c r="DD16" s="319">
        <v>0</v>
      </c>
      <c r="DE16" s="319">
        <v>0</v>
      </c>
      <c r="DF16" s="319">
        <v>0</v>
      </c>
      <c r="DG16" s="319">
        <v>0</v>
      </c>
      <c r="DH16" s="319">
        <v>0</v>
      </c>
      <c r="DI16" s="319">
        <v>0</v>
      </c>
      <c r="DJ16" s="319">
        <v>0</v>
      </c>
      <c r="DK16" s="319">
        <v>0</v>
      </c>
      <c r="DL16" s="319">
        <v>0</v>
      </c>
      <c r="DM16" s="319">
        <v>0</v>
      </c>
      <c r="DN16" s="319">
        <v>0</v>
      </c>
      <c r="DO16" s="319">
        <v>0</v>
      </c>
      <c r="DP16" s="319">
        <v>0</v>
      </c>
      <c r="DQ16" s="319">
        <v>0</v>
      </c>
      <c r="DR16" s="319">
        <v>0</v>
      </c>
      <c r="DS16" s="319">
        <v>0</v>
      </c>
      <c r="DT16" s="319">
        <v>0</v>
      </c>
      <c r="DU16" s="319">
        <v>0</v>
      </c>
      <c r="DV16" s="319">
        <v>0</v>
      </c>
      <c r="DW16" s="319">
        <v>0</v>
      </c>
      <c r="DX16" s="319">
        <v>0</v>
      </c>
      <c r="DY16" s="319">
        <v>0</v>
      </c>
      <c r="DZ16" s="319">
        <v>0</v>
      </c>
      <c r="EA16" s="319">
        <v>0</v>
      </c>
      <c r="EB16" s="319">
        <v>0</v>
      </c>
      <c r="EC16" s="319">
        <v>0</v>
      </c>
      <c r="ED16" s="319">
        <v>0</v>
      </c>
      <c r="EE16" s="319">
        <v>0</v>
      </c>
      <c r="EF16" s="319">
        <v>0</v>
      </c>
      <c r="EG16" s="319">
        <v>0</v>
      </c>
      <c r="EH16" s="319">
        <v>0</v>
      </c>
      <c r="EI16" s="319">
        <v>0</v>
      </c>
      <c r="EJ16" s="319">
        <v>0</v>
      </c>
      <c r="EK16" s="319">
        <v>0</v>
      </c>
      <c r="EL16" s="319">
        <v>0</v>
      </c>
      <c r="EM16" s="319">
        <v>0</v>
      </c>
      <c r="EN16" s="319">
        <v>0</v>
      </c>
      <c r="EO16" s="319">
        <v>0</v>
      </c>
      <c r="EP16" s="319">
        <v>0</v>
      </c>
      <c r="EQ16" s="319">
        <v>0</v>
      </c>
      <c r="ER16" s="319">
        <v>0</v>
      </c>
      <c r="ES16" s="319">
        <v>0</v>
      </c>
      <c r="ET16" s="319">
        <v>0</v>
      </c>
      <c r="EU16" s="319">
        <v>0</v>
      </c>
      <c r="EV16" s="319">
        <v>0</v>
      </c>
      <c r="EW16" s="319">
        <v>0</v>
      </c>
      <c r="EX16" s="319">
        <v>0</v>
      </c>
      <c r="EY16" s="319">
        <v>0</v>
      </c>
      <c r="EZ16" s="319">
        <v>0</v>
      </c>
      <c r="FA16" s="319">
        <v>0</v>
      </c>
      <c r="FB16" s="319">
        <v>0</v>
      </c>
      <c r="FC16" s="319">
        <v>0</v>
      </c>
      <c r="FD16" s="319">
        <v>0</v>
      </c>
      <c r="FE16" s="319">
        <v>0</v>
      </c>
      <c r="FF16" s="319">
        <v>0</v>
      </c>
      <c r="FG16" s="319">
        <v>0</v>
      </c>
      <c r="FH16" s="319">
        <v>0</v>
      </c>
      <c r="FI16" s="319">
        <v>0</v>
      </c>
      <c r="FJ16" s="319">
        <v>0</v>
      </c>
      <c r="FK16" s="319">
        <v>0</v>
      </c>
      <c r="FL16" s="319">
        <v>0</v>
      </c>
      <c r="FM16" s="319">
        <v>0</v>
      </c>
      <c r="FN16" s="319">
        <v>0</v>
      </c>
      <c r="FO16" s="319">
        <v>0</v>
      </c>
      <c r="FP16" s="319">
        <v>0</v>
      </c>
      <c r="FQ16" s="319">
        <v>0</v>
      </c>
      <c r="FR16" s="319">
        <v>0</v>
      </c>
      <c r="FS16" s="319">
        <v>0</v>
      </c>
      <c r="FT16" s="319">
        <v>0</v>
      </c>
      <c r="FU16" s="319">
        <v>0</v>
      </c>
      <c r="FV16" s="319">
        <v>0</v>
      </c>
      <c r="FW16" s="319">
        <v>0</v>
      </c>
      <c r="FX16" s="319">
        <v>0</v>
      </c>
      <c r="FY16" s="319">
        <v>0</v>
      </c>
      <c r="FZ16" s="319">
        <v>0</v>
      </c>
      <c r="GA16" s="319">
        <v>0</v>
      </c>
      <c r="GB16" s="319">
        <v>0</v>
      </c>
      <c r="GC16" s="319">
        <v>0</v>
      </c>
      <c r="GD16" s="319">
        <v>0</v>
      </c>
      <c r="GE16" s="319">
        <v>0</v>
      </c>
      <c r="GF16" s="319">
        <v>0</v>
      </c>
      <c r="GG16" s="319">
        <v>0</v>
      </c>
      <c r="GH16" s="319">
        <v>0</v>
      </c>
      <c r="GI16" s="319">
        <v>0</v>
      </c>
      <c r="GJ16" s="319">
        <v>0</v>
      </c>
      <c r="GK16" s="319">
        <v>0</v>
      </c>
      <c r="GL16" s="319">
        <v>0</v>
      </c>
      <c r="GM16" s="319">
        <v>0</v>
      </c>
      <c r="GN16" s="319">
        <v>0</v>
      </c>
      <c r="GO16" s="319">
        <v>0</v>
      </c>
      <c r="GP16" s="319">
        <v>0</v>
      </c>
      <c r="GQ16" s="319">
        <v>0</v>
      </c>
      <c r="GR16" s="319">
        <v>0</v>
      </c>
      <c r="GS16" s="319">
        <v>0</v>
      </c>
      <c r="GT16" s="319">
        <v>0</v>
      </c>
      <c r="GU16" s="319">
        <v>0</v>
      </c>
      <c r="GV16" s="319">
        <v>0</v>
      </c>
      <c r="GW16" s="319">
        <v>0</v>
      </c>
      <c r="GX16" s="319">
        <v>0</v>
      </c>
      <c r="GY16" s="319">
        <v>0</v>
      </c>
      <c r="GZ16" s="319">
        <v>0</v>
      </c>
      <c r="HA16" s="319">
        <v>0</v>
      </c>
      <c r="HB16" s="319">
        <v>0</v>
      </c>
      <c r="HC16" s="319">
        <v>0</v>
      </c>
      <c r="HD16" s="319">
        <v>0</v>
      </c>
      <c r="HE16" s="319">
        <v>0</v>
      </c>
      <c r="HF16" s="319">
        <v>0</v>
      </c>
      <c r="HG16" s="319">
        <v>0</v>
      </c>
      <c r="HH16" s="319">
        <v>0</v>
      </c>
      <c r="HI16" s="319">
        <v>0</v>
      </c>
      <c r="HJ16" s="319">
        <v>0</v>
      </c>
      <c r="HK16" s="319">
        <v>0</v>
      </c>
      <c r="HL16" s="319">
        <v>0</v>
      </c>
      <c r="HM16" s="319">
        <v>0</v>
      </c>
      <c r="HN16" s="319">
        <v>0</v>
      </c>
      <c r="HO16" s="319">
        <v>0</v>
      </c>
      <c r="HP16" s="319">
        <v>0</v>
      </c>
      <c r="HQ16" s="319">
        <v>0</v>
      </c>
      <c r="HR16" s="319">
        <v>0</v>
      </c>
      <c r="HS16" s="319">
        <v>0</v>
      </c>
      <c r="HT16" s="319">
        <v>0</v>
      </c>
      <c r="HU16" s="319">
        <v>0</v>
      </c>
      <c r="HV16" s="319">
        <v>0</v>
      </c>
      <c r="HW16" s="319">
        <v>0</v>
      </c>
      <c r="HX16" s="319">
        <v>0</v>
      </c>
      <c r="HY16" s="319">
        <v>0</v>
      </c>
      <c r="HZ16" s="319">
        <v>0</v>
      </c>
      <c r="IA16" s="319">
        <v>0</v>
      </c>
      <c r="IB16" s="319">
        <v>0</v>
      </c>
      <c r="IC16" s="319">
        <v>0</v>
      </c>
      <c r="ID16" s="319">
        <v>0</v>
      </c>
      <c r="IE16" s="319">
        <v>0</v>
      </c>
      <c r="IF16" s="319">
        <v>0</v>
      </c>
      <c r="IG16" s="319">
        <v>0</v>
      </c>
      <c r="IH16" s="319">
        <v>0</v>
      </c>
      <c r="II16" s="319">
        <v>0</v>
      </c>
      <c r="IJ16" s="319">
        <v>0</v>
      </c>
      <c r="IK16" s="319">
        <v>0</v>
      </c>
      <c r="IL16" s="319">
        <v>0</v>
      </c>
      <c r="IM16" s="319">
        <v>0</v>
      </c>
      <c r="IN16" s="319">
        <v>0</v>
      </c>
      <c r="IO16" s="319">
        <v>0</v>
      </c>
      <c r="IP16" s="319">
        <v>0</v>
      </c>
      <c r="IQ16" s="319">
        <v>0</v>
      </c>
      <c r="IR16" s="319">
        <v>0</v>
      </c>
      <c r="IS16" s="319">
        <v>0</v>
      </c>
      <c r="IT16" s="319">
        <v>0</v>
      </c>
      <c r="IU16" s="319">
        <v>0</v>
      </c>
      <c r="IV16" s="319">
        <v>0</v>
      </c>
    </row>
    <row r="17" spans="1:256" ht="12.75">
      <c r="A17" s="319">
        <v>0</v>
      </c>
      <c r="B17" s="319" t="s">
        <v>210</v>
      </c>
      <c r="C17" s="319" t="s">
        <v>203</v>
      </c>
      <c r="D17" s="319">
        <v>0</v>
      </c>
      <c r="E17" s="319">
        <v>0</v>
      </c>
      <c r="F17" s="319">
        <v>0</v>
      </c>
      <c r="G17" s="319">
        <v>29.521368023757194</v>
      </c>
      <c r="H17" s="319">
        <v>30.401570950111587</v>
      </c>
      <c r="I17" s="319">
        <v>31.308025207487233</v>
      </c>
      <c r="J17" s="319">
        <v>32.24151393483798</v>
      </c>
      <c r="K17" s="319">
        <v>33.20284364022433</v>
      </c>
      <c r="L17" s="319">
        <v>34.19284489833564</v>
      </c>
      <c r="M17" s="319">
        <v>35.2123730688372</v>
      </c>
      <c r="N17" s="319">
        <v>36.26230903616413</v>
      </c>
      <c r="O17" s="319">
        <v>37.34355997140257</v>
      </c>
      <c r="P17" s="319">
        <v>37.63857908505123</v>
      </c>
      <c r="Q17" s="319">
        <v>37.93620085363794</v>
      </c>
      <c r="R17" s="319">
        <v>38.23645183272468</v>
      </c>
      <c r="S17" s="319">
        <v>38.53935891097099</v>
      </c>
      <c r="T17" s="319">
        <v>38.832731861843506</v>
      </c>
      <c r="U17" s="319">
        <v>0</v>
      </c>
      <c r="V17" s="319">
        <v>0</v>
      </c>
      <c r="W17" s="319">
        <v>0</v>
      </c>
      <c r="X17" s="319">
        <v>0</v>
      </c>
      <c r="Y17" s="319">
        <v>0</v>
      </c>
      <c r="Z17" s="319">
        <v>0</v>
      </c>
      <c r="AA17" s="319">
        <v>0</v>
      </c>
      <c r="AB17" s="319">
        <v>0</v>
      </c>
      <c r="AC17" s="319">
        <v>0</v>
      </c>
      <c r="AD17" s="319">
        <v>0</v>
      </c>
      <c r="AE17" s="319">
        <v>0</v>
      </c>
      <c r="AF17" s="319">
        <v>0</v>
      </c>
      <c r="AG17" s="319">
        <v>0</v>
      </c>
      <c r="AH17" s="319">
        <v>0</v>
      </c>
      <c r="AI17" s="319">
        <v>0</v>
      </c>
      <c r="AJ17" s="319">
        <v>0</v>
      </c>
      <c r="AK17" s="319">
        <v>0</v>
      </c>
      <c r="AL17" s="319">
        <v>0</v>
      </c>
      <c r="AM17" s="319">
        <v>0</v>
      </c>
      <c r="AN17" s="319">
        <v>0</v>
      </c>
      <c r="AO17" s="319">
        <v>0</v>
      </c>
      <c r="AP17" s="319">
        <v>0</v>
      </c>
      <c r="AQ17" s="319">
        <v>0</v>
      </c>
      <c r="AR17" s="319">
        <v>0</v>
      </c>
      <c r="AS17" s="319">
        <v>0</v>
      </c>
      <c r="AT17" s="319">
        <v>0</v>
      </c>
      <c r="AU17" s="319">
        <v>0</v>
      </c>
      <c r="AV17" s="319">
        <v>0</v>
      </c>
      <c r="AW17" s="319">
        <v>0</v>
      </c>
      <c r="AX17" s="319">
        <v>0</v>
      </c>
      <c r="AY17" s="319">
        <v>0</v>
      </c>
      <c r="AZ17" s="319">
        <v>0</v>
      </c>
      <c r="BA17" s="319">
        <v>0</v>
      </c>
      <c r="BB17" s="319">
        <v>0</v>
      </c>
      <c r="BC17" s="319">
        <v>0</v>
      </c>
      <c r="BD17" s="319">
        <v>0</v>
      </c>
      <c r="BE17" s="319">
        <v>0</v>
      </c>
      <c r="BF17" s="319">
        <v>0</v>
      </c>
      <c r="BG17" s="319">
        <v>0</v>
      </c>
      <c r="BH17" s="319">
        <v>0</v>
      </c>
      <c r="BI17" s="319">
        <v>0</v>
      </c>
      <c r="BJ17" s="319">
        <v>0</v>
      </c>
      <c r="BK17" s="319">
        <v>0</v>
      </c>
      <c r="BL17" s="319">
        <v>0</v>
      </c>
      <c r="BM17" s="319">
        <v>0</v>
      </c>
      <c r="BN17" s="319">
        <v>0</v>
      </c>
      <c r="BO17" s="319">
        <v>0</v>
      </c>
      <c r="BP17" s="319">
        <v>0</v>
      </c>
      <c r="BQ17" s="319">
        <v>0</v>
      </c>
      <c r="BR17" s="319">
        <v>0</v>
      </c>
      <c r="BS17" s="319">
        <v>0</v>
      </c>
      <c r="BT17" s="319">
        <v>0</v>
      </c>
      <c r="BU17" s="319">
        <v>0</v>
      </c>
      <c r="BV17" s="319">
        <v>0</v>
      </c>
      <c r="BW17" s="319">
        <v>0</v>
      </c>
      <c r="BX17" s="319">
        <v>0</v>
      </c>
      <c r="BY17" s="319">
        <v>0</v>
      </c>
      <c r="BZ17" s="319">
        <v>0</v>
      </c>
      <c r="CA17" s="319">
        <v>0</v>
      </c>
      <c r="CB17" s="319">
        <v>0</v>
      </c>
      <c r="CC17" s="319">
        <v>0</v>
      </c>
      <c r="CD17" s="319">
        <v>0</v>
      </c>
      <c r="CE17" s="319">
        <v>0</v>
      </c>
      <c r="CF17" s="319">
        <v>0</v>
      </c>
      <c r="CG17" s="319">
        <v>0</v>
      </c>
      <c r="CH17" s="319">
        <v>0</v>
      </c>
      <c r="CI17" s="319">
        <v>0</v>
      </c>
      <c r="CJ17" s="319">
        <v>0</v>
      </c>
      <c r="CK17" s="319">
        <v>0</v>
      </c>
      <c r="CL17" s="319">
        <v>0</v>
      </c>
      <c r="CM17" s="319">
        <v>0</v>
      </c>
      <c r="CN17" s="319">
        <v>0</v>
      </c>
      <c r="CO17" s="319">
        <v>0</v>
      </c>
      <c r="CP17" s="319">
        <v>0</v>
      </c>
      <c r="CQ17" s="319">
        <v>0</v>
      </c>
      <c r="CR17" s="319">
        <v>0</v>
      </c>
      <c r="CS17" s="319">
        <v>0</v>
      </c>
      <c r="CT17" s="319">
        <v>0</v>
      </c>
      <c r="CU17" s="319">
        <v>0</v>
      </c>
      <c r="CV17" s="319">
        <v>0</v>
      </c>
      <c r="CW17" s="319">
        <v>0</v>
      </c>
      <c r="CX17" s="319">
        <v>0</v>
      </c>
      <c r="CY17" s="319">
        <v>0</v>
      </c>
      <c r="CZ17" s="319">
        <v>0</v>
      </c>
      <c r="DA17" s="319">
        <v>0</v>
      </c>
      <c r="DB17" s="319">
        <v>0</v>
      </c>
      <c r="DC17" s="319">
        <v>0</v>
      </c>
      <c r="DD17" s="319">
        <v>0</v>
      </c>
      <c r="DE17" s="319">
        <v>0</v>
      </c>
      <c r="DF17" s="319">
        <v>0</v>
      </c>
      <c r="DG17" s="319">
        <v>0</v>
      </c>
      <c r="DH17" s="319">
        <v>0</v>
      </c>
      <c r="DI17" s="319">
        <v>0</v>
      </c>
      <c r="DJ17" s="319">
        <v>0</v>
      </c>
      <c r="DK17" s="319">
        <v>0</v>
      </c>
      <c r="DL17" s="319">
        <v>0</v>
      </c>
      <c r="DM17" s="319">
        <v>0</v>
      </c>
      <c r="DN17" s="319">
        <v>0</v>
      </c>
      <c r="DO17" s="319">
        <v>0</v>
      </c>
      <c r="DP17" s="319">
        <v>0</v>
      </c>
      <c r="DQ17" s="319">
        <v>0</v>
      </c>
      <c r="DR17" s="319">
        <v>0</v>
      </c>
      <c r="DS17" s="319">
        <v>0</v>
      </c>
      <c r="DT17" s="319">
        <v>0</v>
      </c>
      <c r="DU17" s="319">
        <v>0</v>
      </c>
      <c r="DV17" s="319">
        <v>0</v>
      </c>
      <c r="DW17" s="319">
        <v>0</v>
      </c>
      <c r="DX17" s="319">
        <v>0</v>
      </c>
      <c r="DY17" s="319">
        <v>0</v>
      </c>
      <c r="DZ17" s="319">
        <v>0</v>
      </c>
      <c r="EA17" s="319">
        <v>0</v>
      </c>
      <c r="EB17" s="319">
        <v>0</v>
      </c>
      <c r="EC17" s="319">
        <v>0</v>
      </c>
      <c r="ED17" s="319">
        <v>0</v>
      </c>
      <c r="EE17" s="319">
        <v>0</v>
      </c>
      <c r="EF17" s="319">
        <v>0</v>
      </c>
      <c r="EG17" s="319">
        <v>0</v>
      </c>
      <c r="EH17" s="319">
        <v>0</v>
      </c>
      <c r="EI17" s="319">
        <v>0</v>
      </c>
      <c r="EJ17" s="319">
        <v>0</v>
      </c>
      <c r="EK17" s="319">
        <v>0</v>
      </c>
      <c r="EL17" s="319">
        <v>0</v>
      </c>
      <c r="EM17" s="319">
        <v>0</v>
      </c>
      <c r="EN17" s="319">
        <v>0</v>
      </c>
      <c r="EO17" s="319">
        <v>0</v>
      </c>
      <c r="EP17" s="319">
        <v>0</v>
      </c>
      <c r="EQ17" s="319">
        <v>0</v>
      </c>
      <c r="ER17" s="319">
        <v>0</v>
      </c>
      <c r="ES17" s="319">
        <v>0</v>
      </c>
      <c r="ET17" s="319">
        <v>0</v>
      </c>
      <c r="EU17" s="319">
        <v>0</v>
      </c>
      <c r="EV17" s="319">
        <v>0</v>
      </c>
      <c r="EW17" s="319">
        <v>0</v>
      </c>
      <c r="EX17" s="319">
        <v>0</v>
      </c>
      <c r="EY17" s="319">
        <v>0</v>
      </c>
      <c r="EZ17" s="319">
        <v>0</v>
      </c>
      <c r="FA17" s="319">
        <v>0</v>
      </c>
      <c r="FB17" s="319">
        <v>0</v>
      </c>
      <c r="FC17" s="319">
        <v>0</v>
      </c>
      <c r="FD17" s="319">
        <v>0</v>
      </c>
      <c r="FE17" s="319">
        <v>0</v>
      </c>
      <c r="FF17" s="319">
        <v>0</v>
      </c>
      <c r="FG17" s="319">
        <v>0</v>
      </c>
      <c r="FH17" s="319">
        <v>0</v>
      </c>
      <c r="FI17" s="319">
        <v>0</v>
      </c>
      <c r="FJ17" s="319">
        <v>0</v>
      </c>
      <c r="FK17" s="319">
        <v>0</v>
      </c>
      <c r="FL17" s="319">
        <v>0</v>
      </c>
      <c r="FM17" s="319">
        <v>0</v>
      </c>
      <c r="FN17" s="319">
        <v>0</v>
      </c>
      <c r="FO17" s="319">
        <v>0</v>
      </c>
      <c r="FP17" s="319">
        <v>0</v>
      </c>
      <c r="FQ17" s="319">
        <v>0</v>
      </c>
      <c r="FR17" s="319">
        <v>0</v>
      </c>
      <c r="FS17" s="319">
        <v>0</v>
      </c>
      <c r="FT17" s="319">
        <v>0</v>
      </c>
      <c r="FU17" s="319">
        <v>0</v>
      </c>
      <c r="FV17" s="319">
        <v>0</v>
      </c>
      <c r="FW17" s="319">
        <v>0</v>
      </c>
      <c r="FX17" s="319">
        <v>0</v>
      </c>
      <c r="FY17" s="319">
        <v>0</v>
      </c>
      <c r="FZ17" s="319">
        <v>0</v>
      </c>
      <c r="GA17" s="319">
        <v>0</v>
      </c>
      <c r="GB17" s="319">
        <v>0</v>
      </c>
      <c r="GC17" s="319">
        <v>0</v>
      </c>
      <c r="GD17" s="319">
        <v>0</v>
      </c>
      <c r="GE17" s="319">
        <v>0</v>
      </c>
      <c r="GF17" s="319">
        <v>0</v>
      </c>
      <c r="GG17" s="319">
        <v>0</v>
      </c>
      <c r="GH17" s="319">
        <v>0</v>
      </c>
      <c r="GI17" s="319">
        <v>0</v>
      </c>
      <c r="GJ17" s="319">
        <v>0</v>
      </c>
      <c r="GK17" s="319">
        <v>0</v>
      </c>
      <c r="GL17" s="319">
        <v>0</v>
      </c>
      <c r="GM17" s="319">
        <v>0</v>
      </c>
      <c r="GN17" s="319">
        <v>0</v>
      </c>
      <c r="GO17" s="319">
        <v>0</v>
      </c>
      <c r="GP17" s="319">
        <v>0</v>
      </c>
      <c r="GQ17" s="319">
        <v>0</v>
      </c>
      <c r="GR17" s="319">
        <v>0</v>
      </c>
      <c r="GS17" s="319">
        <v>0</v>
      </c>
      <c r="GT17" s="319">
        <v>0</v>
      </c>
      <c r="GU17" s="319">
        <v>0</v>
      </c>
      <c r="GV17" s="319">
        <v>0</v>
      </c>
      <c r="GW17" s="319">
        <v>0</v>
      </c>
      <c r="GX17" s="319">
        <v>0</v>
      </c>
      <c r="GY17" s="319">
        <v>0</v>
      </c>
      <c r="GZ17" s="319">
        <v>0</v>
      </c>
      <c r="HA17" s="319">
        <v>0</v>
      </c>
      <c r="HB17" s="319">
        <v>0</v>
      </c>
      <c r="HC17" s="319">
        <v>0</v>
      </c>
      <c r="HD17" s="319">
        <v>0</v>
      </c>
      <c r="HE17" s="319">
        <v>0</v>
      </c>
      <c r="HF17" s="319">
        <v>0</v>
      </c>
      <c r="HG17" s="319">
        <v>0</v>
      </c>
      <c r="HH17" s="319">
        <v>0</v>
      </c>
      <c r="HI17" s="319">
        <v>0</v>
      </c>
      <c r="HJ17" s="319">
        <v>0</v>
      </c>
      <c r="HK17" s="319">
        <v>0</v>
      </c>
      <c r="HL17" s="319">
        <v>0</v>
      </c>
      <c r="HM17" s="319">
        <v>0</v>
      </c>
      <c r="HN17" s="319">
        <v>0</v>
      </c>
      <c r="HO17" s="319">
        <v>0</v>
      </c>
      <c r="HP17" s="319">
        <v>0</v>
      </c>
      <c r="HQ17" s="319">
        <v>0</v>
      </c>
      <c r="HR17" s="319">
        <v>0</v>
      </c>
      <c r="HS17" s="319">
        <v>0</v>
      </c>
      <c r="HT17" s="319">
        <v>0</v>
      </c>
      <c r="HU17" s="319">
        <v>0</v>
      </c>
      <c r="HV17" s="319">
        <v>0</v>
      </c>
      <c r="HW17" s="319">
        <v>0</v>
      </c>
      <c r="HX17" s="319">
        <v>0</v>
      </c>
      <c r="HY17" s="319">
        <v>0</v>
      </c>
      <c r="HZ17" s="319">
        <v>0</v>
      </c>
      <c r="IA17" s="319">
        <v>0</v>
      </c>
      <c r="IB17" s="319">
        <v>0</v>
      </c>
      <c r="IC17" s="319">
        <v>0</v>
      </c>
      <c r="ID17" s="319">
        <v>0</v>
      </c>
      <c r="IE17" s="319">
        <v>0</v>
      </c>
      <c r="IF17" s="319">
        <v>0</v>
      </c>
      <c r="IG17" s="319">
        <v>0</v>
      </c>
      <c r="IH17" s="319">
        <v>0</v>
      </c>
      <c r="II17" s="319">
        <v>0</v>
      </c>
      <c r="IJ17" s="319">
        <v>0</v>
      </c>
      <c r="IK17" s="319">
        <v>0</v>
      </c>
      <c r="IL17" s="319">
        <v>0</v>
      </c>
      <c r="IM17" s="319">
        <v>0</v>
      </c>
      <c r="IN17" s="319">
        <v>0</v>
      </c>
      <c r="IO17" s="319">
        <v>0</v>
      </c>
      <c r="IP17" s="319">
        <v>0</v>
      </c>
      <c r="IQ17" s="319">
        <v>0</v>
      </c>
      <c r="IR17" s="319">
        <v>0</v>
      </c>
      <c r="IS17" s="319">
        <v>0</v>
      </c>
      <c r="IT17" s="319">
        <v>0</v>
      </c>
      <c r="IU17" s="319">
        <v>0</v>
      </c>
      <c r="IV17" s="319">
        <v>0</v>
      </c>
    </row>
    <row r="18" spans="1:256" ht="12.75">
      <c r="A18" s="319">
        <v>0</v>
      </c>
      <c r="B18" s="319" t="s">
        <v>210</v>
      </c>
      <c r="C18" s="319" t="s">
        <v>70</v>
      </c>
      <c r="D18" s="319">
        <v>0</v>
      </c>
      <c r="E18" s="319">
        <v>0</v>
      </c>
      <c r="F18" s="319">
        <v>0</v>
      </c>
      <c r="G18" s="319">
        <v>173.2168604013408</v>
      </c>
      <c r="H18" s="319">
        <v>179.05141907964153</v>
      </c>
      <c r="I18" s="319">
        <v>185.08304614460462</v>
      </c>
      <c r="J18" s="319">
        <v>191.3184141924533</v>
      </c>
      <c r="K18" s="319">
        <v>197.76442224614988</v>
      </c>
      <c r="L18" s="319">
        <v>204.42820345397118</v>
      </c>
      <c r="M18" s="319">
        <v>211.31713305029186</v>
      </c>
      <c r="N18" s="319">
        <v>218.4388365875203</v>
      </c>
      <c r="O18" s="319">
        <v>225.8011984484378</v>
      </c>
      <c r="P18" s="319">
        <v>227.2616914523791</v>
      </c>
      <c r="Q18" s="319">
        <v>228.7326867540839</v>
      </c>
      <c r="R18" s="319">
        <v>230.21427311755357</v>
      </c>
      <c r="S18" s="319">
        <v>231.70654027334584</v>
      </c>
      <c r="T18" s="319">
        <v>232.61767152736638</v>
      </c>
      <c r="U18" s="319">
        <v>0</v>
      </c>
      <c r="V18" s="319">
        <v>0</v>
      </c>
      <c r="W18" s="319">
        <v>0</v>
      </c>
      <c r="X18" s="319">
        <v>0</v>
      </c>
      <c r="Y18" s="319">
        <v>0</v>
      </c>
      <c r="Z18" s="319">
        <v>0</v>
      </c>
      <c r="AA18" s="319">
        <v>0</v>
      </c>
      <c r="AB18" s="319">
        <v>0</v>
      </c>
      <c r="AC18" s="319">
        <v>0</v>
      </c>
      <c r="AD18" s="319">
        <v>0</v>
      </c>
      <c r="AE18" s="319">
        <v>0</v>
      </c>
      <c r="AF18" s="319">
        <v>0</v>
      </c>
      <c r="AG18" s="319">
        <v>0</v>
      </c>
      <c r="AH18" s="319">
        <v>0</v>
      </c>
      <c r="AI18" s="319">
        <v>0</v>
      </c>
      <c r="AJ18" s="319">
        <v>0</v>
      </c>
      <c r="AK18" s="319">
        <v>0</v>
      </c>
      <c r="AL18" s="319">
        <v>0</v>
      </c>
      <c r="AM18" s="319">
        <v>0</v>
      </c>
      <c r="AN18" s="319">
        <v>0</v>
      </c>
      <c r="AO18" s="319">
        <v>0</v>
      </c>
      <c r="AP18" s="319">
        <v>0</v>
      </c>
      <c r="AQ18" s="319">
        <v>0</v>
      </c>
      <c r="AR18" s="319">
        <v>0</v>
      </c>
      <c r="AS18" s="319">
        <v>0</v>
      </c>
      <c r="AT18" s="319">
        <v>0</v>
      </c>
      <c r="AU18" s="319">
        <v>0</v>
      </c>
      <c r="AV18" s="319">
        <v>0</v>
      </c>
      <c r="AW18" s="319">
        <v>0</v>
      </c>
      <c r="AX18" s="319">
        <v>0</v>
      </c>
      <c r="AY18" s="319">
        <v>0</v>
      </c>
      <c r="AZ18" s="319">
        <v>0</v>
      </c>
      <c r="BA18" s="319">
        <v>0</v>
      </c>
      <c r="BB18" s="319">
        <v>0</v>
      </c>
      <c r="BC18" s="319">
        <v>0</v>
      </c>
      <c r="BD18" s="319">
        <v>0</v>
      </c>
      <c r="BE18" s="319">
        <v>0</v>
      </c>
      <c r="BF18" s="319">
        <v>0</v>
      </c>
      <c r="BG18" s="319">
        <v>0</v>
      </c>
      <c r="BH18" s="319">
        <v>0</v>
      </c>
      <c r="BI18" s="319">
        <v>0</v>
      </c>
      <c r="BJ18" s="319">
        <v>0</v>
      </c>
      <c r="BK18" s="319">
        <v>0</v>
      </c>
      <c r="BL18" s="319">
        <v>0</v>
      </c>
      <c r="BM18" s="319">
        <v>0</v>
      </c>
      <c r="BN18" s="319">
        <v>0</v>
      </c>
      <c r="BO18" s="319">
        <v>0</v>
      </c>
      <c r="BP18" s="319">
        <v>0</v>
      </c>
      <c r="BQ18" s="319">
        <v>0</v>
      </c>
      <c r="BR18" s="319">
        <v>0</v>
      </c>
      <c r="BS18" s="319">
        <v>0</v>
      </c>
      <c r="BT18" s="319">
        <v>0</v>
      </c>
      <c r="BU18" s="319">
        <v>0</v>
      </c>
      <c r="BV18" s="319">
        <v>0</v>
      </c>
      <c r="BW18" s="319">
        <v>0</v>
      </c>
      <c r="BX18" s="319">
        <v>0</v>
      </c>
      <c r="BY18" s="319">
        <v>0</v>
      </c>
      <c r="BZ18" s="319">
        <v>0</v>
      </c>
      <c r="CA18" s="319">
        <v>0</v>
      </c>
      <c r="CB18" s="319">
        <v>0</v>
      </c>
      <c r="CC18" s="319">
        <v>0</v>
      </c>
      <c r="CD18" s="319">
        <v>0</v>
      </c>
      <c r="CE18" s="319">
        <v>0</v>
      </c>
      <c r="CF18" s="319">
        <v>0</v>
      </c>
      <c r="CG18" s="319">
        <v>0</v>
      </c>
      <c r="CH18" s="319">
        <v>0</v>
      </c>
      <c r="CI18" s="319">
        <v>0</v>
      </c>
      <c r="CJ18" s="319">
        <v>0</v>
      </c>
      <c r="CK18" s="319">
        <v>0</v>
      </c>
      <c r="CL18" s="319">
        <v>0</v>
      </c>
      <c r="CM18" s="319">
        <v>0</v>
      </c>
      <c r="CN18" s="319">
        <v>0</v>
      </c>
      <c r="CO18" s="319">
        <v>0</v>
      </c>
      <c r="CP18" s="319">
        <v>0</v>
      </c>
      <c r="CQ18" s="319">
        <v>0</v>
      </c>
      <c r="CR18" s="319">
        <v>0</v>
      </c>
      <c r="CS18" s="319">
        <v>0</v>
      </c>
      <c r="CT18" s="319">
        <v>0</v>
      </c>
      <c r="CU18" s="319">
        <v>0</v>
      </c>
      <c r="CV18" s="319">
        <v>0</v>
      </c>
      <c r="CW18" s="319">
        <v>0</v>
      </c>
      <c r="CX18" s="319">
        <v>0</v>
      </c>
      <c r="CY18" s="319">
        <v>0</v>
      </c>
      <c r="CZ18" s="319">
        <v>0</v>
      </c>
      <c r="DA18" s="319">
        <v>0</v>
      </c>
      <c r="DB18" s="319">
        <v>0</v>
      </c>
      <c r="DC18" s="319">
        <v>0</v>
      </c>
      <c r="DD18" s="319">
        <v>0</v>
      </c>
      <c r="DE18" s="319">
        <v>0</v>
      </c>
      <c r="DF18" s="319">
        <v>0</v>
      </c>
      <c r="DG18" s="319">
        <v>0</v>
      </c>
      <c r="DH18" s="319">
        <v>0</v>
      </c>
      <c r="DI18" s="319">
        <v>0</v>
      </c>
      <c r="DJ18" s="319">
        <v>0</v>
      </c>
      <c r="DK18" s="319">
        <v>0</v>
      </c>
      <c r="DL18" s="319">
        <v>0</v>
      </c>
      <c r="DM18" s="319">
        <v>0</v>
      </c>
      <c r="DN18" s="319">
        <v>0</v>
      </c>
      <c r="DO18" s="319">
        <v>0</v>
      </c>
      <c r="DP18" s="319">
        <v>0</v>
      </c>
      <c r="DQ18" s="319">
        <v>0</v>
      </c>
      <c r="DR18" s="319">
        <v>0</v>
      </c>
      <c r="DS18" s="319">
        <v>0</v>
      </c>
      <c r="DT18" s="319">
        <v>0</v>
      </c>
      <c r="DU18" s="319">
        <v>0</v>
      </c>
      <c r="DV18" s="319">
        <v>0</v>
      </c>
      <c r="DW18" s="319">
        <v>0</v>
      </c>
      <c r="DX18" s="319">
        <v>0</v>
      </c>
      <c r="DY18" s="319">
        <v>0</v>
      </c>
      <c r="DZ18" s="319">
        <v>0</v>
      </c>
      <c r="EA18" s="319">
        <v>0</v>
      </c>
      <c r="EB18" s="319">
        <v>0</v>
      </c>
      <c r="EC18" s="319">
        <v>0</v>
      </c>
      <c r="ED18" s="319">
        <v>0</v>
      </c>
      <c r="EE18" s="319">
        <v>0</v>
      </c>
      <c r="EF18" s="319">
        <v>0</v>
      </c>
      <c r="EG18" s="319">
        <v>0</v>
      </c>
      <c r="EH18" s="319">
        <v>0</v>
      </c>
      <c r="EI18" s="319">
        <v>0</v>
      </c>
      <c r="EJ18" s="319">
        <v>0</v>
      </c>
      <c r="EK18" s="319">
        <v>0</v>
      </c>
      <c r="EL18" s="319">
        <v>0</v>
      </c>
      <c r="EM18" s="319">
        <v>0</v>
      </c>
      <c r="EN18" s="319">
        <v>0</v>
      </c>
      <c r="EO18" s="319">
        <v>0</v>
      </c>
      <c r="EP18" s="319">
        <v>0</v>
      </c>
      <c r="EQ18" s="319">
        <v>0</v>
      </c>
      <c r="ER18" s="319">
        <v>0</v>
      </c>
      <c r="ES18" s="319">
        <v>0</v>
      </c>
      <c r="ET18" s="319">
        <v>0</v>
      </c>
      <c r="EU18" s="319">
        <v>0</v>
      </c>
      <c r="EV18" s="319">
        <v>0</v>
      </c>
      <c r="EW18" s="319">
        <v>0</v>
      </c>
      <c r="EX18" s="319">
        <v>0</v>
      </c>
      <c r="EY18" s="319">
        <v>0</v>
      </c>
      <c r="EZ18" s="319">
        <v>0</v>
      </c>
      <c r="FA18" s="319">
        <v>0</v>
      </c>
      <c r="FB18" s="319">
        <v>0</v>
      </c>
      <c r="FC18" s="319">
        <v>0</v>
      </c>
      <c r="FD18" s="319">
        <v>0</v>
      </c>
      <c r="FE18" s="319">
        <v>0</v>
      </c>
      <c r="FF18" s="319">
        <v>0</v>
      </c>
      <c r="FG18" s="319">
        <v>0</v>
      </c>
      <c r="FH18" s="319">
        <v>0</v>
      </c>
      <c r="FI18" s="319">
        <v>0</v>
      </c>
      <c r="FJ18" s="319">
        <v>0</v>
      </c>
      <c r="FK18" s="319">
        <v>0</v>
      </c>
      <c r="FL18" s="319">
        <v>0</v>
      </c>
      <c r="FM18" s="319">
        <v>0</v>
      </c>
      <c r="FN18" s="319">
        <v>0</v>
      </c>
      <c r="FO18" s="319">
        <v>0</v>
      </c>
      <c r="FP18" s="319">
        <v>0</v>
      </c>
      <c r="FQ18" s="319">
        <v>0</v>
      </c>
      <c r="FR18" s="319">
        <v>0</v>
      </c>
      <c r="FS18" s="319">
        <v>0</v>
      </c>
      <c r="FT18" s="319">
        <v>0</v>
      </c>
      <c r="FU18" s="319">
        <v>0</v>
      </c>
      <c r="FV18" s="319">
        <v>0</v>
      </c>
      <c r="FW18" s="319">
        <v>0</v>
      </c>
      <c r="FX18" s="319">
        <v>0</v>
      </c>
      <c r="FY18" s="319">
        <v>0</v>
      </c>
      <c r="FZ18" s="319">
        <v>0</v>
      </c>
      <c r="GA18" s="319">
        <v>0</v>
      </c>
      <c r="GB18" s="319">
        <v>0</v>
      </c>
      <c r="GC18" s="319">
        <v>0</v>
      </c>
      <c r="GD18" s="319">
        <v>0</v>
      </c>
      <c r="GE18" s="319">
        <v>0</v>
      </c>
      <c r="GF18" s="319">
        <v>0</v>
      </c>
      <c r="GG18" s="319">
        <v>0</v>
      </c>
      <c r="GH18" s="319">
        <v>0</v>
      </c>
      <c r="GI18" s="319">
        <v>0</v>
      </c>
      <c r="GJ18" s="319">
        <v>0</v>
      </c>
      <c r="GK18" s="319">
        <v>0</v>
      </c>
      <c r="GL18" s="319">
        <v>0</v>
      </c>
      <c r="GM18" s="319">
        <v>0</v>
      </c>
      <c r="GN18" s="319">
        <v>0</v>
      </c>
      <c r="GO18" s="319">
        <v>0</v>
      </c>
      <c r="GP18" s="319">
        <v>0</v>
      </c>
      <c r="GQ18" s="319">
        <v>0</v>
      </c>
      <c r="GR18" s="319">
        <v>0</v>
      </c>
      <c r="GS18" s="319">
        <v>0</v>
      </c>
      <c r="GT18" s="319">
        <v>0</v>
      </c>
      <c r="GU18" s="319">
        <v>0</v>
      </c>
      <c r="GV18" s="319">
        <v>0</v>
      </c>
      <c r="GW18" s="319">
        <v>0</v>
      </c>
      <c r="GX18" s="319">
        <v>0</v>
      </c>
      <c r="GY18" s="319">
        <v>0</v>
      </c>
      <c r="GZ18" s="319">
        <v>0</v>
      </c>
      <c r="HA18" s="319">
        <v>0</v>
      </c>
      <c r="HB18" s="319">
        <v>0</v>
      </c>
      <c r="HC18" s="319">
        <v>0</v>
      </c>
      <c r="HD18" s="319">
        <v>0</v>
      </c>
      <c r="HE18" s="319">
        <v>0</v>
      </c>
      <c r="HF18" s="319">
        <v>0</v>
      </c>
      <c r="HG18" s="319">
        <v>0</v>
      </c>
      <c r="HH18" s="319">
        <v>0</v>
      </c>
      <c r="HI18" s="319">
        <v>0</v>
      </c>
      <c r="HJ18" s="319">
        <v>0</v>
      </c>
      <c r="HK18" s="319">
        <v>0</v>
      </c>
      <c r="HL18" s="319">
        <v>0</v>
      </c>
      <c r="HM18" s="319">
        <v>0</v>
      </c>
      <c r="HN18" s="319">
        <v>0</v>
      </c>
      <c r="HO18" s="319">
        <v>0</v>
      </c>
      <c r="HP18" s="319">
        <v>0</v>
      </c>
      <c r="HQ18" s="319">
        <v>0</v>
      </c>
      <c r="HR18" s="319">
        <v>0</v>
      </c>
      <c r="HS18" s="319">
        <v>0</v>
      </c>
      <c r="HT18" s="319">
        <v>0</v>
      </c>
      <c r="HU18" s="319">
        <v>0</v>
      </c>
      <c r="HV18" s="319">
        <v>0</v>
      </c>
      <c r="HW18" s="319">
        <v>0</v>
      </c>
      <c r="HX18" s="319">
        <v>0</v>
      </c>
      <c r="HY18" s="319">
        <v>0</v>
      </c>
      <c r="HZ18" s="319">
        <v>0</v>
      </c>
      <c r="IA18" s="319">
        <v>0</v>
      </c>
      <c r="IB18" s="319">
        <v>0</v>
      </c>
      <c r="IC18" s="319">
        <v>0</v>
      </c>
      <c r="ID18" s="319">
        <v>0</v>
      </c>
      <c r="IE18" s="319">
        <v>0</v>
      </c>
      <c r="IF18" s="319">
        <v>0</v>
      </c>
      <c r="IG18" s="319">
        <v>0</v>
      </c>
      <c r="IH18" s="319">
        <v>0</v>
      </c>
      <c r="II18" s="319">
        <v>0</v>
      </c>
      <c r="IJ18" s="319">
        <v>0</v>
      </c>
      <c r="IK18" s="319">
        <v>0</v>
      </c>
      <c r="IL18" s="319">
        <v>0</v>
      </c>
      <c r="IM18" s="319">
        <v>0</v>
      </c>
      <c r="IN18" s="319">
        <v>0</v>
      </c>
      <c r="IO18" s="319">
        <v>0</v>
      </c>
      <c r="IP18" s="319">
        <v>0</v>
      </c>
      <c r="IQ18" s="319">
        <v>0</v>
      </c>
      <c r="IR18" s="319">
        <v>0</v>
      </c>
      <c r="IS18" s="319">
        <v>0</v>
      </c>
      <c r="IT18" s="319">
        <v>0</v>
      </c>
      <c r="IU18" s="319">
        <v>0</v>
      </c>
      <c r="IV18" s="319">
        <v>0</v>
      </c>
    </row>
    <row r="19" spans="1:256" ht="12.75">
      <c r="A19" s="319">
        <v>0</v>
      </c>
      <c r="B19" s="319">
        <v>0</v>
      </c>
      <c r="C19" s="319">
        <v>0</v>
      </c>
      <c r="D19" s="319">
        <v>0</v>
      </c>
      <c r="E19" s="319">
        <v>0</v>
      </c>
      <c r="F19" s="319">
        <v>0</v>
      </c>
      <c r="G19" s="319">
        <v>0</v>
      </c>
      <c r="H19" s="319">
        <v>0</v>
      </c>
      <c r="I19" s="319">
        <v>0</v>
      </c>
      <c r="J19" s="319">
        <v>0</v>
      </c>
      <c r="K19" s="319">
        <v>0</v>
      </c>
      <c r="L19" s="319">
        <v>0</v>
      </c>
      <c r="M19" s="319">
        <v>0</v>
      </c>
      <c r="N19" s="319">
        <v>0</v>
      </c>
      <c r="O19" s="319">
        <v>0</v>
      </c>
      <c r="P19" s="319">
        <v>0</v>
      </c>
      <c r="Q19" s="319">
        <v>0</v>
      </c>
      <c r="R19" s="319">
        <v>0</v>
      </c>
      <c r="S19" s="319">
        <v>0</v>
      </c>
      <c r="T19" s="319">
        <v>0</v>
      </c>
      <c r="U19" s="319">
        <v>0</v>
      </c>
      <c r="V19" s="319">
        <v>0</v>
      </c>
      <c r="W19" s="319">
        <v>0</v>
      </c>
      <c r="X19" s="319">
        <v>0</v>
      </c>
      <c r="Y19" s="319">
        <v>0</v>
      </c>
      <c r="Z19" s="319">
        <v>0</v>
      </c>
      <c r="AA19" s="319">
        <v>0</v>
      </c>
      <c r="AB19" s="319">
        <v>0</v>
      </c>
      <c r="AC19" s="319">
        <v>0</v>
      </c>
      <c r="AD19" s="319">
        <v>0</v>
      </c>
      <c r="AE19" s="319">
        <v>0</v>
      </c>
      <c r="AF19" s="319">
        <v>0</v>
      </c>
      <c r="AG19" s="319">
        <v>0</v>
      </c>
      <c r="AH19" s="319">
        <v>0</v>
      </c>
      <c r="AI19" s="319">
        <v>0</v>
      </c>
      <c r="AJ19" s="319">
        <v>0</v>
      </c>
      <c r="AK19" s="319">
        <v>0</v>
      </c>
      <c r="AL19" s="319">
        <v>0</v>
      </c>
      <c r="AM19" s="319">
        <v>0</v>
      </c>
      <c r="AN19" s="319">
        <v>0</v>
      </c>
      <c r="AO19" s="319">
        <v>0</v>
      </c>
      <c r="AP19" s="319">
        <v>0</v>
      </c>
      <c r="AQ19" s="319">
        <v>0</v>
      </c>
      <c r="AR19" s="319">
        <v>0</v>
      </c>
      <c r="AS19" s="319">
        <v>0</v>
      </c>
      <c r="AT19" s="319">
        <v>0</v>
      </c>
      <c r="AU19" s="319">
        <v>0</v>
      </c>
      <c r="AV19" s="319">
        <v>0</v>
      </c>
      <c r="AW19" s="319">
        <v>0</v>
      </c>
      <c r="AX19" s="319">
        <v>0</v>
      </c>
      <c r="AY19" s="319">
        <v>0</v>
      </c>
      <c r="AZ19" s="319">
        <v>0</v>
      </c>
      <c r="BA19" s="319">
        <v>0</v>
      </c>
      <c r="BB19" s="319">
        <v>0</v>
      </c>
      <c r="BC19" s="319">
        <v>0</v>
      </c>
      <c r="BD19" s="319">
        <v>0</v>
      </c>
      <c r="BE19" s="319">
        <v>0</v>
      </c>
      <c r="BF19" s="319">
        <v>0</v>
      </c>
      <c r="BG19" s="319">
        <v>0</v>
      </c>
      <c r="BH19" s="319">
        <v>0</v>
      </c>
      <c r="BI19" s="319">
        <v>0</v>
      </c>
      <c r="BJ19" s="319">
        <v>0</v>
      </c>
      <c r="BK19" s="319">
        <v>0</v>
      </c>
      <c r="BL19" s="319">
        <v>0</v>
      </c>
      <c r="BM19" s="319">
        <v>0</v>
      </c>
      <c r="BN19" s="319">
        <v>0</v>
      </c>
      <c r="BO19" s="319">
        <v>0</v>
      </c>
      <c r="BP19" s="319">
        <v>0</v>
      </c>
      <c r="BQ19" s="319">
        <v>0</v>
      </c>
      <c r="BR19" s="319">
        <v>0</v>
      </c>
      <c r="BS19" s="319">
        <v>0</v>
      </c>
      <c r="BT19" s="319">
        <v>0</v>
      </c>
      <c r="BU19" s="319">
        <v>0</v>
      </c>
      <c r="BV19" s="319">
        <v>0</v>
      </c>
      <c r="BW19" s="319">
        <v>0</v>
      </c>
      <c r="BX19" s="319">
        <v>0</v>
      </c>
      <c r="BY19" s="319">
        <v>0</v>
      </c>
      <c r="BZ19" s="319">
        <v>0</v>
      </c>
      <c r="CA19" s="319">
        <v>0</v>
      </c>
      <c r="CB19" s="319">
        <v>0</v>
      </c>
      <c r="CC19" s="319">
        <v>0</v>
      </c>
      <c r="CD19" s="319">
        <v>0</v>
      </c>
      <c r="CE19" s="319">
        <v>0</v>
      </c>
      <c r="CF19" s="319">
        <v>0</v>
      </c>
      <c r="CG19" s="319">
        <v>0</v>
      </c>
      <c r="CH19" s="319">
        <v>0</v>
      </c>
      <c r="CI19" s="319">
        <v>0</v>
      </c>
      <c r="CJ19" s="319">
        <v>0</v>
      </c>
      <c r="CK19" s="319">
        <v>0</v>
      </c>
      <c r="CL19" s="319">
        <v>0</v>
      </c>
      <c r="CM19" s="319">
        <v>0</v>
      </c>
      <c r="CN19" s="319">
        <v>0</v>
      </c>
      <c r="CO19" s="319">
        <v>0</v>
      </c>
      <c r="CP19" s="319">
        <v>0</v>
      </c>
      <c r="CQ19" s="319">
        <v>0</v>
      </c>
      <c r="CR19" s="319">
        <v>0</v>
      </c>
      <c r="CS19" s="319">
        <v>0</v>
      </c>
      <c r="CT19" s="319">
        <v>0</v>
      </c>
      <c r="CU19" s="319">
        <v>0</v>
      </c>
      <c r="CV19" s="319">
        <v>0</v>
      </c>
      <c r="CW19" s="319">
        <v>0</v>
      </c>
      <c r="CX19" s="319">
        <v>0</v>
      </c>
      <c r="CY19" s="319">
        <v>0</v>
      </c>
      <c r="CZ19" s="319">
        <v>0</v>
      </c>
      <c r="DA19" s="319">
        <v>0</v>
      </c>
      <c r="DB19" s="319">
        <v>0</v>
      </c>
      <c r="DC19" s="319">
        <v>0</v>
      </c>
      <c r="DD19" s="319">
        <v>0</v>
      </c>
      <c r="DE19" s="319">
        <v>0</v>
      </c>
      <c r="DF19" s="319">
        <v>0</v>
      </c>
      <c r="DG19" s="319">
        <v>0</v>
      </c>
      <c r="DH19" s="319">
        <v>0</v>
      </c>
      <c r="DI19" s="319">
        <v>0</v>
      </c>
      <c r="DJ19" s="319">
        <v>0</v>
      </c>
      <c r="DK19" s="319">
        <v>0</v>
      </c>
      <c r="DL19" s="319">
        <v>0</v>
      </c>
      <c r="DM19" s="319">
        <v>0</v>
      </c>
      <c r="DN19" s="319">
        <v>0</v>
      </c>
      <c r="DO19" s="319">
        <v>0</v>
      </c>
      <c r="DP19" s="319">
        <v>0</v>
      </c>
      <c r="DQ19" s="319">
        <v>0</v>
      </c>
      <c r="DR19" s="319">
        <v>0</v>
      </c>
      <c r="DS19" s="319">
        <v>0</v>
      </c>
      <c r="DT19" s="319">
        <v>0</v>
      </c>
      <c r="DU19" s="319">
        <v>0</v>
      </c>
      <c r="DV19" s="319">
        <v>0</v>
      </c>
      <c r="DW19" s="319">
        <v>0</v>
      </c>
      <c r="DX19" s="319">
        <v>0</v>
      </c>
      <c r="DY19" s="319">
        <v>0</v>
      </c>
      <c r="DZ19" s="319">
        <v>0</v>
      </c>
      <c r="EA19" s="319">
        <v>0</v>
      </c>
      <c r="EB19" s="319">
        <v>0</v>
      </c>
      <c r="EC19" s="319">
        <v>0</v>
      </c>
      <c r="ED19" s="319">
        <v>0</v>
      </c>
      <c r="EE19" s="319">
        <v>0</v>
      </c>
      <c r="EF19" s="319">
        <v>0</v>
      </c>
      <c r="EG19" s="319">
        <v>0</v>
      </c>
      <c r="EH19" s="319">
        <v>0</v>
      </c>
      <c r="EI19" s="319">
        <v>0</v>
      </c>
      <c r="EJ19" s="319">
        <v>0</v>
      </c>
      <c r="EK19" s="319">
        <v>0</v>
      </c>
      <c r="EL19" s="319">
        <v>0</v>
      </c>
      <c r="EM19" s="319">
        <v>0</v>
      </c>
      <c r="EN19" s="319">
        <v>0</v>
      </c>
      <c r="EO19" s="319">
        <v>0</v>
      </c>
      <c r="EP19" s="319">
        <v>0</v>
      </c>
      <c r="EQ19" s="319">
        <v>0</v>
      </c>
      <c r="ER19" s="319">
        <v>0</v>
      </c>
      <c r="ES19" s="319">
        <v>0</v>
      </c>
      <c r="ET19" s="319">
        <v>0</v>
      </c>
      <c r="EU19" s="319">
        <v>0</v>
      </c>
      <c r="EV19" s="319">
        <v>0</v>
      </c>
      <c r="EW19" s="319">
        <v>0</v>
      </c>
      <c r="EX19" s="319">
        <v>0</v>
      </c>
      <c r="EY19" s="319">
        <v>0</v>
      </c>
      <c r="EZ19" s="319">
        <v>0</v>
      </c>
      <c r="FA19" s="319">
        <v>0</v>
      </c>
      <c r="FB19" s="319">
        <v>0</v>
      </c>
      <c r="FC19" s="319">
        <v>0</v>
      </c>
      <c r="FD19" s="319">
        <v>0</v>
      </c>
      <c r="FE19" s="319">
        <v>0</v>
      </c>
      <c r="FF19" s="319">
        <v>0</v>
      </c>
      <c r="FG19" s="319">
        <v>0</v>
      </c>
      <c r="FH19" s="319">
        <v>0</v>
      </c>
      <c r="FI19" s="319">
        <v>0</v>
      </c>
      <c r="FJ19" s="319">
        <v>0</v>
      </c>
      <c r="FK19" s="319">
        <v>0</v>
      </c>
      <c r="FL19" s="319">
        <v>0</v>
      </c>
      <c r="FM19" s="319">
        <v>0</v>
      </c>
      <c r="FN19" s="319">
        <v>0</v>
      </c>
      <c r="FO19" s="319">
        <v>0</v>
      </c>
      <c r="FP19" s="319">
        <v>0</v>
      </c>
      <c r="FQ19" s="319">
        <v>0</v>
      </c>
      <c r="FR19" s="319">
        <v>0</v>
      </c>
      <c r="FS19" s="319">
        <v>0</v>
      </c>
      <c r="FT19" s="319">
        <v>0</v>
      </c>
      <c r="FU19" s="319">
        <v>0</v>
      </c>
      <c r="FV19" s="319">
        <v>0</v>
      </c>
      <c r="FW19" s="319">
        <v>0</v>
      </c>
      <c r="FX19" s="319">
        <v>0</v>
      </c>
      <c r="FY19" s="319">
        <v>0</v>
      </c>
      <c r="FZ19" s="319">
        <v>0</v>
      </c>
      <c r="GA19" s="319">
        <v>0</v>
      </c>
      <c r="GB19" s="319">
        <v>0</v>
      </c>
      <c r="GC19" s="319">
        <v>0</v>
      </c>
      <c r="GD19" s="319">
        <v>0</v>
      </c>
      <c r="GE19" s="319">
        <v>0</v>
      </c>
      <c r="GF19" s="319">
        <v>0</v>
      </c>
      <c r="GG19" s="319">
        <v>0</v>
      </c>
      <c r="GH19" s="319">
        <v>0</v>
      </c>
      <c r="GI19" s="319">
        <v>0</v>
      </c>
      <c r="GJ19" s="319">
        <v>0</v>
      </c>
      <c r="GK19" s="319">
        <v>0</v>
      </c>
      <c r="GL19" s="319">
        <v>0</v>
      </c>
      <c r="GM19" s="319">
        <v>0</v>
      </c>
      <c r="GN19" s="319">
        <v>0</v>
      </c>
      <c r="GO19" s="319">
        <v>0</v>
      </c>
      <c r="GP19" s="319">
        <v>0</v>
      </c>
      <c r="GQ19" s="319">
        <v>0</v>
      </c>
      <c r="GR19" s="319">
        <v>0</v>
      </c>
      <c r="GS19" s="319">
        <v>0</v>
      </c>
      <c r="GT19" s="319">
        <v>0</v>
      </c>
      <c r="GU19" s="319">
        <v>0</v>
      </c>
      <c r="GV19" s="319">
        <v>0</v>
      </c>
      <c r="GW19" s="319">
        <v>0</v>
      </c>
      <c r="GX19" s="319">
        <v>0</v>
      </c>
      <c r="GY19" s="319">
        <v>0</v>
      </c>
      <c r="GZ19" s="319">
        <v>0</v>
      </c>
      <c r="HA19" s="319">
        <v>0</v>
      </c>
      <c r="HB19" s="319">
        <v>0</v>
      </c>
      <c r="HC19" s="319">
        <v>0</v>
      </c>
      <c r="HD19" s="319">
        <v>0</v>
      </c>
      <c r="HE19" s="319">
        <v>0</v>
      </c>
      <c r="HF19" s="319">
        <v>0</v>
      </c>
      <c r="HG19" s="319">
        <v>0</v>
      </c>
      <c r="HH19" s="319">
        <v>0</v>
      </c>
      <c r="HI19" s="319">
        <v>0</v>
      </c>
      <c r="HJ19" s="319">
        <v>0</v>
      </c>
      <c r="HK19" s="319">
        <v>0</v>
      </c>
      <c r="HL19" s="319">
        <v>0</v>
      </c>
      <c r="HM19" s="319">
        <v>0</v>
      </c>
      <c r="HN19" s="319">
        <v>0</v>
      </c>
      <c r="HO19" s="319">
        <v>0</v>
      </c>
      <c r="HP19" s="319">
        <v>0</v>
      </c>
      <c r="HQ19" s="319">
        <v>0</v>
      </c>
      <c r="HR19" s="319">
        <v>0</v>
      </c>
      <c r="HS19" s="319">
        <v>0</v>
      </c>
      <c r="HT19" s="319">
        <v>0</v>
      </c>
      <c r="HU19" s="319">
        <v>0</v>
      </c>
      <c r="HV19" s="319">
        <v>0</v>
      </c>
      <c r="HW19" s="319">
        <v>0</v>
      </c>
      <c r="HX19" s="319">
        <v>0</v>
      </c>
      <c r="HY19" s="319">
        <v>0</v>
      </c>
      <c r="HZ19" s="319">
        <v>0</v>
      </c>
      <c r="IA19" s="319">
        <v>0</v>
      </c>
      <c r="IB19" s="319">
        <v>0</v>
      </c>
      <c r="IC19" s="319">
        <v>0</v>
      </c>
      <c r="ID19" s="319">
        <v>0</v>
      </c>
      <c r="IE19" s="319">
        <v>0</v>
      </c>
      <c r="IF19" s="319">
        <v>0</v>
      </c>
      <c r="IG19" s="319">
        <v>0</v>
      </c>
      <c r="IH19" s="319">
        <v>0</v>
      </c>
      <c r="II19" s="319">
        <v>0</v>
      </c>
      <c r="IJ19" s="319">
        <v>0</v>
      </c>
      <c r="IK19" s="319">
        <v>0</v>
      </c>
      <c r="IL19" s="319">
        <v>0</v>
      </c>
      <c r="IM19" s="319">
        <v>0</v>
      </c>
      <c r="IN19" s="319">
        <v>0</v>
      </c>
      <c r="IO19" s="319">
        <v>0</v>
      </c>
      <c r="IP19" s="319">
        <v>0</v>
      </c>
      <c r="IQ19" s="319">
        <v>0</v>
      </c>
      <c r="IR19" s="319">
        <v>0</v>
      </c>
      <c r="IS19" s="319">
        <v>0</v>
      </c>
      <c r="IT19" s="319">
        <v>0</v>
      </c>
      <c r="IU19" s="319">
        <v>0</v>
      </c>
      <c r="IV19" s="319">
        <v>0</v>
      </c>
    </row>
    <row r="20" spans="1:256" ht="12.75">
      <c r="A20" s="319" t="s">
        <v>208</v>
      </c>
      <c r="B20" s="319">
        <v>0</v>
      </c>
      <c r="C20" s="319">
        <v>0</v>
      </c>
      <c r="D20" s="319">
        <v>0</v>
      </c>
      <c r="E20" s="319">
        <v>0</v>
      </c>
      <c r="F20" s="319">
        <v>0</v>
      </c>
      <c r="G20" s="319">
        <v>0</v>
      </c>
      <c r="H20" s="319">
        <v>0</v>
      </c>
      <c r="I20" s="319">
        <v>0</v>
      </c>
      <c r="J20" s="319">
        <v>0</v>
      </c>
      <c r="K20" s="319">
        <v>0</v>
      </c>
      <c r="L20" s="319">
        <v>0</v>
      </c>
      <c r="M20" s="319">
        <v>0</v>
      </c>
      <c r="N20" s="319">
        <v>0</v>
      </c>
      <c r="O20" s="319">
        <v>0</v>
      </c>
      <c r="P20" s="319">
        <v>0</v>
      </c>
      <c r="Q20" s="319">
        <v>0</v>
      </c>
      <c r="R20" s="319">
        <v>0</v>
      </c>
      <c r="S20" s="319">
        <v>0</v>
      </c>
      <c r="T20" s="319">
        <v>0</v>
      </c>
      <c r="U20" s="319">
        <v>0</v>
      </c>
      <c r="V20" s="319">
        <v>0</v>
      </c>
      <c r="W20" s="319">
        <v>0</v>
      </c>
      <c r="X20" s="319">
        <v>0</v>
      </c>
      <c r="Y20" s="319">
        <v>0</v>
      </c>
      <c r="Z20" s="319">
        <v>0</v>
      </c>
      <c r="AA20" s="319">
        <v>0</v>
      </c>
      <c r="AB20" s="319">
        <v>0</v>
      </c>
      <c r="AC20" s="319">
        <v>0</v>
      </c>
      <c r="AD20" s="319">
        <v>0</v>
      </c>
      <c r="AE20" s="319">
        <v>0</v>
      </c>
      <c r="AF20" s="319">
        <v>0</v>
      </c>
      <c r="AG20" s="319">
        <v>0</v>
      </c>
      <c r="AH20" s="319">
        <v>0</v>
      </c>
      <c r="AI20" s="319">
        <v>0</v>
      </c>
      <c r="AJ20" s="319">
        <v>0</v>
      </c>
      <c r="AK20" s="319">
        <v>0</v>
      </c>
      <c r="AL20" s="319">
        <v>0</v>
      </c>
      <c r="AM20" s="319">
        <v>0</v>
      </c>
      <c r="AN20" s="319">
        <v>0</v>
      </c>
      <c r="AO20" s="319">
        <v>0</v>
      </c>
      <c r="AP20" s="319">
        <v>0</v>
      </c>
      <c r="AQ20" s="319">
        <v>0</v>
      </c>
      <c r="AR20" s="319">
        <v>0</v>
      </c>
      <c r="AS20" s="319">
        <v>0</v>
      </c>
      <c r="AT20" s="319">
        <v>0</v>
      </c>
      <c r="AU20" s="319">
        <v>0</v>
      </c>
      <c r="AV20" s="319">
        <v>0</v>
      </c>
      <c r="AW20" s="319">
        <v>0</v>
      </c>
      <c r="AX20" s="319">
        <v>0</v>
      </c>
      <c r="AY20" s="319">
        <v>0</v>
      </c>
      <c r="AZ20" s="319">
        <v>0</v>
      </c>
      <c r="BA20" s="319">
        <v>0</v>
      </c>
      <c r="BB20" s="319">
        <v>0</v>
      </c>
      <c r="BC20" s="319">
        <v>0</v>
      </c>
      <c r="BD20" s="319">
        <v>0</v>
      </c>
      <c r="BE20" s="319">
        <v>0</v>
      </c>
      <c r="BF20" s="319">
        <v>0</v>
      </c>
      <c r="BG20" s="319">
        <v>0</v>
      </c>
      <c r="BH20" s="319">
        <v>0</v>
      </c>
      <c r="BI20" s="319">
        <v>0</v>
      </c>
      <c r="BJ20" s="319">
        <v>0</v>
      </c>
      <c r="BK20" s="319">
        <v>0</v>
      </c>
      <c r="BL20" s="319">
        <v>0</v>
      </c>
      <c r="BM20" s="319">
        <v>0</v>
      </c>
      <c r="BN20" s="319">
        <v>0</v>
      </c>
      <c r="BO20" s="319">
        <v>0</v>
      </c>
      <c r="BP20" s="319">
        <v>0</v>
      </c>
      <c r="BQ20" s="319">
        <v>0</v>
      </c>
      <c r="BR20" s="319">
        <v>0</v>
      </c>
      <c r="BS20" s="319">
        <v>0</v>
      </c>
      <c r="BT20" s="319">
        <v>0</v>
      </c>
      <c r="BU20" s="319">
        <v>0</v>
      </c>
      <c r="BV20" s="319">
        <v>0</v>
      </c>
      <c r="BW20" s="319">
        <v>0</v>
      </c>
      <c r="BX20" s="319">
        <v>0</v>
      </c>
      <c r="BY20" s="319">
        <v>0</v>
      </c>
      <c r="BZ20" s="319">
        <v>0</v>
      </c>
      <c r="CA20" s="319">
        <v>0</v>
      </c>
      <c r="CB20" s="319">
        <v>0</v>
      </c>
      <c r="CC20" s="319">
        <v>0</v>
      </c>
      <c r="CD20" s="319">
        <v>0</v>
      </c>
      <c r="CE20" s="319">
        <v>0</v>
      </c>
      <c r="CF20" s="319">
        <v>0</v>
      </c>
      <c r="CG20" s="319">
        <v>0</v>
      </c>
      <c r="CH20" s="319">
        <v>0</v>
      </c>
      <c r="CI20" s="319">
        <v>0</v>
      </c>
      <c r="CJ20" s="319">
        <v>0</v>
      </c>
      <c r="CK20" s="319">
        <v>0</v>
      </c>
      <c r="CL20" s="319">
        <v>0</v>
      </c>
      <c r="CM20" s="319">
        <v>0</v>
      </c>
      <c r="CN20" s="319">
        <v>0</v>
      </c>
      <c r="CO20" s="319">
        <v>0</v>
      </c>
      <c r="CP20" s="319">
        <v>0</v>
      </c>
      <c r="CQ20" s="319">
        <v>0</v>
      </c>
      <c r="CR20" s="319">
        <v>0</v>
      </c>
      <c r="CS20" s="319">
        <v>0</v>
      </c>
      <c r="CT20" s="319">
        <v>0</v>
      </c>
      <c r="CU20" s="319">
        <v>0</v>
      </c>
      <c r="CV20" s="319">
        <v>0</v>
      </c>
      <c r="CW20" s="319">
        <v>0</v>
      </c>
      <c r="CX20" s="319">
        <v>0</v>
      </c>
      <c r="CY20" s="319">
        <v>0</v>
      </c>
      <c r="CZ20" s="319">
        <v>0</v>
      </c>
      <c r="DA20" s="319">
        <v>0</v>
      </c>
      <c r="DB20" s="319">
        <v>0</v>
      </c>
      <c r="DC20" s="319">
        <v>0</v>
      </c>
      <c r="DD20" s="319">
        <v>0</v>
      </c>
      <c r="DE20" s="319">
        <v>0</v>
      </c>
      <c r="DF20" s="319">
        <v>0</v>
      </c>
      <c r="DG20" s="319">
        <v>0</v>
      </c>
      <c r="DH20" s="319">
        <v>0</v>
      </c>
      <c r="DI20" s="319">
        <v>0</v>
      </c>
      <c r="DJ20" s="319">
        <v>0</v>
      </c>
      <c r="DK20" s="319">
        <v>0</v>
      </c>
      <c r="DL20" s="319">
        <v>0</v>
      </c>
      <c r="DM20" s="319">
        <v>0</v>
      </c>
      <c r="DN20" s="319">
        <v>0</v>
      </c>
      <c r="DO20" s="319">
        <v>0</v>
      </c>
      <c r="DP20" s="319">
        <v>0</v>
      </c>
      <c r="DQ20" s="319">
        <v>0</v>
      </c>
      <c r="DR20" s="319">
        <v>0</v>
      </c>
      <c r="DS20" s="319">
        <v>0</v>
      </c>
      <c r="DT20" s="319">
        <v>0</v>
      </c>
      <c r="DU20" s="319">
        <v>0</v>
      </c>
      <c r="DV20" s="319">
        <v>0</v>
      </c>
      <c r="DW20" s="319">
        <v>0</v>
      </c>
      <c r="DX20" s="319">
        <v>0</v>
      </c>
      <c r="DY20" s="319">
        <v>0</v>
      </c>
      <c r="DZ20" s="319">
        <v>0</v>
      </c>
      <c r="EA20" s="319">
        <v>0</v>
      </c>
      <c r="EB20" s="319">
        <v>0</v>
      </c>
      <c r="EC20" s="319">
        <v>0</v>
      </c>
      <c r="ED20" s="319">
        <v>0</v>
      </c>
      <c r="EE20" s="319">
        <v>0</v>
      </c>
      <c r="EF20" s="319">
        <v>0</v>
      </c>
      <c r="EG20" s="319">
        <v>0</v>
      </c>
      <c r="EH20" s="319">
        <v>0</v>
      </c>
      <c r="EI20" s="319">
        <v>0</v>
      </c>
      <c r="EJ20" s="319">
        <v>0</v>
      </c>
      <c r="EK20" s="319">
        <v>0</v>
      </c>
      <c r="EL20" s="319">
        <v>0</v>
      </c>
      <c r="EM20" s="319">
        <v>0</v>
      </c>
      <c r="EN20" s="319">
        <v>0</v>
      </c>
      <c r="EO20" s="319">
        <v>0</v>
      </c>
      <c r="EP20" s="319">
        <v>0</v>
      </c>
      <c r="EQ20" s="319">
        <v>0</v>
      </c>
      <c r="ER20" s="319">
        <v>0</v>
      </c>
      <c r="ES20" s="319">
        <v>0</v>
      </c>
      <c r="ET20" s="319">
        <v>0</v>
      </c>
      <c r="EU20" s="319">
        <v>0</v>
      </c>
      <c r="EV20" s="319">
        <v>0</v>
      </c>
      <c r="EW20" s="319">
        <v>0</v>
      </c>
      <c r="EX20" s="319">
        <v>0</v>
      </c>
      <c r="EY20" s="319">
        <v>0</v>
      </c>
      <c r="EZ20" s="319">
        <v>0</v>
      </c>
      <c r="FA20" s="319">
        <v>0</v>
      </c>
      <c r="FB20" s="319">
        <v>0</v>
      </c>
      <c r="FC20" s="319">
        <v>0</v>
      </c>
      <c r="FD20" s="319">
        <v>0</v>
      </c>
      <c r="FE20" s="319">
        <v>0</v>
      </c>
      <c r="FF20" s="319">
        <v>0</v>
      </c>
      <c r="FG20" s="319">
        <v>0</v>
      </c>
      <c r="FH20" s="319">
        <v>0</v>
      </c>
      <c r="FI20" s="319">
        <v>0</v>
      </c>
      <c r="FJ20" s="319">
        <v>0</v>
      </c>
      <c r="FK20" s="319">
        <v>0</v>
      </c>
      <c r="FL20" s="319">
        <v>0</v>
      </c>
      <c r="FM20" s="319">
        <v>0</v>
      </c>
      <c r="FN20" s="319">
        <v>0</v>
      </c>
      <c r="FO20" s="319">
        <v>0</v>
      </c>
      <c r="FP20" s="319">
        <v>0</v>
      </c>
      <c r="FQ20" s="319">
        <v>0</v>
      </c>
      <c r="FR20" s="319">
        <v>0</v>
      </c>
      <c r="FS20" s="319">
        <v>0</v>
      </c>
      <c r="FT20" s="319">
        <v>0</v>
      </c>
      <c r="FU20" s="319">
        <v>0</v>
      </c>
      <c r="FV20" s="319">
        <v>0</v>
      </c>
      <c r="FW20" s="319">
        <v>0</v>
      </c>
      <c r="FX20" s="319">
        <v>0</v>
      </c>
      <c r="FY20" s="319">
        <v>0</v>
      </c>
      <c r="FZ20" s="319">
        <v>0</v>
      </c>
      <c r="GA20" s="319">
        <v>0</v>
      </c>
      <c r="GB20" s="319">
        <v>0</v>
      </c>
      <c r="GC20" s="319">
        <v>0</v>
      </c>
      <c r="GD20" s="319">
        <v>0</v>
      </c>
      <c r="GE20" s="319">
        <v>0</v>
      </c>
      <c r="GF20" s="319">
        <v>0</v>
      </c>
      <c r="GG20" s="319">
        <v>0</v>
      </c>
      <c r="GH20" s="319">
        <v>0</v>
      </c>
      <c r="GI20" s="319">
        <v>0</v>
      </c>
      <c r="GJ20" s="319">
        <v>0</v>
      </c>
      <c r="GK20" s="319">
        <v>0</v>
      </c>
      <c r="GL20" s="319">
        <v>0</v>
      </c>
      <c r="GM20" s="319">
        <v>0</v>
      </c>
      <c r="GN20" s="319">
        <v>0</v>
      </c>
      <c r="GO20" s="319">
        <v>0</v>
      </c>
      <c r="GP20" s="319">
        <v>0</v>
      </c>
      <c r="GQ20" s="319">
        <v>0</v>
      </c>
      <c r="GR20" s="319">
        <v>0</v>
      </c>
      <c r="GS20" s="319">
        <v>0</v>
      </c>
      <c r="GT20" s="319">
        <v>0</v>
      </c>
      <c r="GU20" s="319">
        <v>0</v>
      </c>
      <c r="GV20" s="319">
        <v>0</v>
      </c>
      <c r="GW20" s="319">
        <v>0</v>
      </c>
      <c r="GX20" s="319">
        <v>0</v>
      </c>
      <c r="GY20" s="319">
        <v>0</v>
      </c>
      <c r="GZ20" s="319">
        <v>0</v>
      </c>
      <c r="HA20" s="319">
        <v>0</v>
      </c>
      <c r="HB20" s="319">
        <v>0</v>
      </c>
      <c r="HC20" s="319">
        <v>0</v>
      </c>
      <c r="HD20" s="319">
        <v>0</v>
      </c>
      <c r="HE20" s="319">
        <v>0</v>
      </c>
      <c r="HF20" s="319">
        <v>0</v>
      </c>
      <c r="HG20" s="319">
        <v>0</v>
      </c>
      <c r="HH20" s="319">
        <v>0</v>
      </c>
      <c r="HI20" s="319">
        <v>0</v>
      </c>
      <c r="HJ20" s="319">
        <v>0</v>
      </c>
      <c r="HK20" s="319">
        <v>0</v>
      </c>
      <c r="HL20" s="319">
        <v>0</v>
      </c>
      <c r="HM20" s="319">
        <v>0</v>
      </c>
      <c r="HN20" s="319">
        <v>0</v>
      </c>
      <c r="HO20" s="319">
        <v>0</v>
      </c>
      <c r="HP20" s="319">
        <v>0</v>
      </c>
      <c r="HQ20" s="319">
        <v>0</v>
      </c>
      <c r="HR20" s="319">
        <v>0</v>
      </c>
      <c r="HS20" s="319">
        <v>0</v>
      </c>
      <c r="HT20" s="319">
        <v>0</v>
      </c>
      <c r="HU20" s="319">
        <v>0</v>
      </c>
      <c r="HV20" s="319">
        <v>0</v>
      </c>
      <c r="HW20" s="319">
        <v>0</v>
      </c>
      <c r="HX20" s="319">
        <v>0</v>
      </c>
      <c r="HY20" s="319">
        <v>0</v>
      </c>
      <c r="HZ20" s="319">
        <v>0</v>
      </c>
      <c r="IA20" s="319">
        <v>0</v>
      </c>
      <c r="IB20" s="319">
        <v>0</v>
      </c>
      <c r="IC20" s="319">
        <v>0</v>
      </c>
      <c r="ID20" s="319">
        <v>0</v>
      </c>
      <c r="IE20" s="319">
        <v>0</v>
      </c>
      <c r="IF20" s="319">
        <v>0</v>
      </c>
      <c r="IG20" s="319">
        <v>0</v>
      </c>
      <c r="IH20" s="319">
        <v>0</v>
      </c>
      <c r="II20" s="319">
        <v>0</v>
      </c>
      <c r="IJ20" s="319">
        <v>0</v>
      </c>
      <c r="IK20" s="319">
        <v>0</v>
      </c>
      <c r="IL20" s="319">
        <v>0</v>
      </c>
      <c r="IM20" s="319">
        <v>0</v>
      </c>
      <c r="IN20" s="319">
        <v>0</v>
      </c>
      <c r="IO20" s="319">
        <v>0</v>
      </c>
      <c r="IP20" s="319">
        <v>0</v>
      </c>
      <c r="IQ20" s="319">
        <v>0</v>
      </c>
      <c r="IR20" s="319">
        <v>0</v>
      </c>
      <c r="IS20" s="319">
        <v>0</v>
      </c>
      <c r="IT20" s="319">
        <v>0</v>
      </c>
      <c r="IU20" s="319">
        <v>0</v>
      </c>
      <c r="IV20" s="319">
        <v>0</v>
      </c>
    </row>
    <row r="21" spans="1:256" ht="12.75">
      <c r="A21" s="319">
        <v>0</v>
      </c>
      <c r="B21" s="319">
        <v>0</v>
      </c>
      <c r="C21" s="319">
        <v>0</v>
      </c>
      <c r="D21" s="319">
        <v>0</v>
      </c>
      <c r="E21" s="319">
        <v>0</v>
      </c>
      <c r="F21" s="319">
        <v>0</v>
      </c>
      <c r="G21" s="319" t="s">
        <v>185</v>
      </c>
      <c r="H21" s="319" t="s">
        <v>48</v>
      </c>
      <c r="I21" s="319" t="s">
        <v>48</v>
      </c>
      <c r="J21" s="319" t="s">
        <v>48</v>
      </c>
      <c r="K21" s="319" t="s">
        <v>48</v>
      </c>
      <c r="L21" s="319" t="s">
        <v>48</v>
      </c>
      <c r="M21" s="319" t="s">
        <v>48</v>
      </c>
      <c r="N21" s="319" t="s">
        <v>48</v>
      </c>
      <c r="O21" s="319" t="s">
        <v>48</v>
      </c>
      <c r="P21" s="319" t="s">
        <v>48</v>
      </c>
      <c r="Q21" s="319" t="s">
        <v>48</v>
      </c>
      <c r="R21" s="319" t="s">
        <v>48</v>
      </c>
      <c r="S21" s="319" t="s">
        <v>48</v>
      </c>
      <c r="T21" s="319" t="s">
        <v>48</v>
      </c>
      <c r="U21" s="319">
        <v>0</v>
      </c>
      <c r="V21" s="319">
        <v>0</v>
      </c>
      <c r="W21" s="319">
        <v>0</v>
      </c>
      <c r="X21" s="319">
        <v>0</v>
      </c>
      <c r="Y21" s="319">
        <v>0</v>
      </c>
      <c r="Z21" s="319">
        <v>0</v>
      </c>
      <c r="AA21" s="319">
        <v>0</v>
      </c>
      <c r="AB21" s="319">
        <v>0</v>
      </c>
      <c r="AC21" s="319">
        <v>0</v>
      </c>
      <c r="AD21" s="319">
        <v>0</v>
      </c>
      <c r="AE21" s="319">
        <v>0</v>
      </c>
      <c r="AF21" s="319">
        <v>0</v>
      </c>
      <c r="AG21" s="319">
        <v>0</v>
      </c>
      <c r="AH21" s="319">
        <v>0</v>
      </c>
      <c r="AI21" s="319">
        <v>0</v>
      </c>
      <c r="AJ21" s="319">
        <v>0</v>
      </c>
      <c r="AK21" s="319">
        <v>0</v>
      </c>
      <c r="AL21" s="319">
        <v>0</v>
      </c>
      <c r="AM21" s="319">
        <v>0</v>
      </c>
      <c r="AN21" s="319">
        <v>0</v>
      </c>
      <c r="AO21" s="319">
        <v>0</v>
      </c>
      <c r="AP21" s="319">
        <v>0</v>
      </c>
      <c r="AQ21" s="319">
        <v>0</v>
      </c>
      <c r="AR21" s="319">
        <v>0</v>
      </c>
      <c r="AS21" s="319">
        <v>0</v>
      </c>
      <c r="AT21" s="319">
        <v>0</v>
      </c>
      <c r="AU21" s="319">
        <v>0</v>
      </c>
      <c r="AV21" s="319">
        <v>0</v>
      </c>
      <c r="AW21" s="319">
        <v>0</v>
      </c>
      <c r="AX21" s="319">
        <v>0</v>
      </c>
      <c r="AY21" s="319">
        <v>0</v>
      </c>
      <c r="AZ21" s="319">
        <v>0</v>
      </c>
      <c r="BA21" s="319">
        <v>0</v>
      </c>
      <c r="BB21" s="319">
        <v>0</v>
      </c>
      <c r="BC21" s="319">
        <v>0</v>
      </c>
      <c r="BD21" s="319">
        <v>0</v>
      </c>
      <c r="BE21" s="319">
        <v>0</v>
      </c>
      <c r="BF21" s="319">
        <v>0</v>
      </c>
      <c r="BG21" s="319">
        <v>0</v>
      </c>
      <c r="BH21" s="319">
        <v>0</v>
      </c>
      <c r="BI21" s="319">
        <v>0</v>
      </c>
      <c r="BJ21" s="319">
        <v>0</v>
      </c>
      <c r="BK21" s="319">
        <v>0</v>
      </c>
      <c r="BL21" s="319">
        <v>0</v>
      </c>
      <c r="BM21" s="319">
        <v>0</v>
      </c>
      <c r="BN21" s="319">
        <v>0</v>
      </c>
      <c r="BO21" s="319">
        <v>0</v>
      </c>
      <c r="BP21" s="319">
        <v>0</v>
      </c>
      <c r="BQ21" s="319">
        <v>0</v>
      </c>
      <c r="BR21" s="319">
        <v>0</v>
      </c>
      <c r="BS21" s="319">
        <v>0</v>
      </c>
      <c r="BT21" s="319">
        <v>0</v>
      </c>
      <c r="BU21" s="319">
        <v>0</v>
      </c>
      <c r="BV21" s="319">
        <v>0</v>
      </c>
      <c r="BW21" s="319">
        <v>0</v>
      </c>
      <c r="BX21" s="319">
        <v>0</v>
      </c>
      <c r="BY21" s="319">
        <v>0</v>
      </c>
      <c r="BZ21" s="319">
        <v>0</v>
      </c>
      <c r="CA21" s="319">
        <v>0</v>
      </c>
      <c r="CB21" s="319">
        <v>0</v>
      </c>
      <c r="CC21" s="319">
        <v>0</v>
      </c>
      <c r="CD21" s="319">
        <v>0</v>
      </c>
      <c r="CE21" s="319">
        <v>0</v>
      </c>
      <c r="CF21" s="319">
        <v>0</v>
      </c>
      <c r="CG21" s="319">
        <v>0</v>
      </c>
      <c r="CH21" s="319">
        <v>0</v>
      </c>
      <c r="CI21" s="319">
        <v>0</v>
      </c>
      <c r="CJ21" s="319">
        <v>0</v>
      </c>
      <c r="CK21" s="319">
        <v>0</v>
      </c>
      <c r="CL21" s="319">
        <v>0</v>
      </c>
      <c r="CM21" s="319">
        <v>0</v>
      </c>
      <c r="CN21" s="319">
        <v>0</v>
      </c>
      <c r="CO21" s="319">
        <v>0</v>
      </c>
      <c r="CP21" s="319">
        <v>0</v>
      </c>
      <c r="CQ21" s="319">
        <v>0</v>
      </c>
      <c r="CR21" s="319">
        <v>0</v>
      </c>
      <c r="CS21" s="319">
        <v>0</v>
      </c>
      <c r="CT21" s="319">
        <v>0</v>
      </c>
      <c r="CU21" s="319">
        <v>0</v>
      </c>
      <c r="CV21" s="319">
        <v>0</v>
      </c>
      <c r="CW21" s="319">
        <v>0</v>
      </c>
      <c r="CX21" s="319">
        <v>0</v>
      </c>
      <c r="CY21" s="319">
        <v>0</v>
      </c>
      <c r="CZ21" s="319">
        <v>0</v>
      </c>
      <c r="DA21" s="319">
        <v>0</v>
      </c>
      <c r="DB21" s="319">
        <v>0</v>
      </c>
      <c r="DC21" s="319">
        <v>0</v>
      </c>
      <c r="DD21" s="319">
        <v>0</v>
      </c>
      <c r="DE21" s="319">
        <v>0</v>
      </c>
      <c r="DF21" s="319">
        <v>0</v>
      </c>
      <c r="DG21" s="319">
        <v>0</v>
      </c>
      <c r="DH21" s="319">
        <v>0</v>
      </c>
      <c r="DI21" s="319">
        <v>0</v>
      </c>
      <c r="DJ21" s="319">
        <v>0</v>
      </c>
      <c r="DK21" s="319">
        <v>0</v>
      </c>
      <c r="DL21" s="319">
        <v>0</v>
      </c>
      <c r="DM21" s="319">
        <v>0</v>
      </c>
      <c r="DN21" s="319">
        <v>0</v>
      </c>
      <c r="DO21" s="319">
        <v>0</v>
      </c>
      <c r="DP21" s="319">
        <v>0</v>
      </c>
      <c r="DQ21" s="319">
        <v>0</v>
      </c>
      <c r="DR21" s="319">
        <v>0</v>
      </c>
      <c r="DS21" s="319">
        <v>0</v>
      </c>
      <c r="DT21" s="319">
        <v>0</v>
      </c>
      <c r="DU21" s="319">
        <v>0</v>
      </c>
      <c r="DV21" s="319">
        <v>0</v>
      </c>
      <c r="DW21" s="319">
        <v>0</v>
      </c>
      <c r="DX21" s="319">
        <v>0</v>
      </c>
      <c r="DY21" s="319">
        <v>0</v>
      </c>
      <c r="DZ21" s="319">
        <v>0</v>
      </c>
      <c r="EA21" s="319">
        <v>0</v>
      </c>
      <c r="EB21" s="319">
        <v>0</v>
      </c>
      <c r="EC21" s="319">
        <v>0</v>
      </c>
      <c r="ED21" s="319">
        <v>0</v>
      </c>
      <c r="EE21" s="319">
        <v>0</v>
      </c>
      <c r="EF21" s="319">
        <v>0</v>
      </c>
      <c r="EG21" s="319">
        <v>0</v>
      </c>
      <c r="EH21" s="319">
        <v>0</v>
      </c>
      <c r="EI21" s="319">
        <v>0</v>
      </c>
      <c r="EJ21" s="319">
        <v>0</v>
      </c>
      <c r="EK21" s="319">
        <v>0</v>
      </c>
      <c r="EL21" s="319">
        <v>0</v>
      </c>
      <c r="EM21" s="319">
        <v>0</v>
      </c>
      <c r="EN21" s="319">
        <v>0</v>
      </c>
      <c r="EO21" s="319">
        <v>0</v>
      </c>
      <c r="EP21" s="319">
        <v>0</v>
      </c>
      <c r="EQ21" s="319">
        <v>0</v>
      </c>
      <c r="ER21" s="319">
        <v>0</v>
      </c>
      <c r="ES21" s="319">
        <v>0</v>
      </c>
      <c r="ET21" s="319">
        <v>0</v>
      </c>
      <c r="EU21" s="319">
        <v>0</v>
      </c>
      <c r="EV21" s="319">
        <v>0</v>
      </c>
      <c r="EW21" s="319">
        <v>0</v>
      </c>
      <c r="EX21" s="319">
        <v>0</v>
      </c>
      <c r="EY21" s="319">
        <v>0</v>
      </c>
      <c r="EZ21" s="319">
        <v>0</v>
      </c>
      <c r="FA21" s="319">
        <v>0</v>
      </c>
      <c r="FB21" s="319">
        <v>0</v>
      </c>
      <c r="FC21" s="319">
        <v>0</v>
      </c>
      <c r="FD21" s="319">
        <v>0</v>
      </c>
      <c r="FE21" s="319">
        <v>0</v>
      </c>
      <c r="FF21" s="319">
        <v>0</v>
      </c>
      <c r="FG21" s="319">
        <v>0</v>
      </c>
      <c r="FH21" s="319">
        <v>0</v>
      </c>
      <c r="FI21" s="319">
        <v>0</v>
      </c>
      <c r="FJ21" s="319">
        <v>0</v>
      </c>
      <c r="FK21" s="319">
        <v>0</v>
      </c>
      <c r="FL21" s="319">
        <v>0</v>
      </c>
      <c r="FM21" s="319">
        <v>0</v>
      </c>
      <c r="FN21" s="319">
        <v>0</v>
      </c>
      <c r="FO21" s="319">
        <v>0</v>
      </c>
      <c r="FP21" s="319">
        <v>0</v>
      </c>
      <c r="FQ21" s="319">
        <v>0</v>
      </c>
      <c r="FR21" s="319">
        <v>0</v>
      </c>
      <c r="FS21" s="319">
        <v>0</v>
      </c>
      <c r="FT21" s="319">
        <v>0</v>
      </c>
      <c r="FU21" s="319">
        <v>0</v>
      </c>
      <c r="FV21" s="319">
        <v>0</v>
      </c>
      <c r="FW21" s="319">
        <v>0</v>
      </c>
      <c r="FX21" s="319">
        <v>0</v>
      </c>
      <c r="FY21" s="319">
        <v>0</v>
      </c>
      <c r="FZ21" s="319">
        <v>0</v>
      </c>
      <c r="GA21" s="319">
        <v>0</v>
      </c>
      <c r="GB21" s="319">
        <v>0</v>
      </c>
      <c r="GC21" s="319">
        <v>0</v>
      </c>
      <c r="GD21" s="319">
        <v>0</v>
      </c>
      <c r="GE21" s="319">
        <v>0</v>
      </c>
      <c r="GF21" s="319">
        <v>0</v>
      </c>
      <c r="GG21" s="319">
        <v>0</v>
      </c>
      <c r="GH21" s="319">
        <v>0</v>
      </c>
      <c r="GI21" s="319">
        <v>0</v>
      </c>
      <c r="GJ21" s="319">
        <v>0</v>
      </c>
      <c r="GK21" s="319">
        <v>0</v>
      </c>
      <c r="GL21" s="319">
        <v>0</v>
      </c>
      <c r="GM21" s="319">
        <v>0</v>
      </c>
      <c r="GN21" s="319">
        <v>0</v>
      </c>
      <c r="GO21" s="319">
        <v>0</v>
      </c>
      <c r="GP21" s="319">
        <v>0</v>
      </c>
      <c r="GQ21" s="319">
        <v>0</v>
      </c>
      <c r="GR21" s="319">
        <v>0</v>
      </c>
      <c r="GS21" s="319">
        <v>0</v>
      </c>
      <c r="GT21" s="319">
        <v>0</v>
      </c>
      <c r="GU21" s="319">
        <v>0</v>
      </c>
      <c r="GV21" s="319">
        <v>0</v>
      </c>
      <c r="GW21" s="319">
        <v>0</v>
      </c>
      <c r="GX21" s="319">
        <v>0</v>
      </c>
      <c r="GY21" s="319">
        <v>0</v>
      </c>
      <c r="GZ21" s="319">
        <v>0</v>
      </c>
      <c r="HA21" s="319">
        <v>0</v>
      </c>
      <c r="HB21" s="319">
        <v>0</v>
      </c>
      <c r="HC21" s="319">
        <v>0</v>
      </c>
      <c r="HD21" s="319">
        <v>0</v>
      </c>
      <c r="HE21" s="319">
        <v>0</v>
      </c>
      <c r="HF21" s="319">
        <v>0</v>
      </c>
      <c r="HG21" s="319">
        <v>0</v>
      </c>
      <c r="HH21" s="319">
        <v>0</v>
      </c>
      <c r="HI21" s="319">
        <v>0</v>
      </c>
      <c r="HJ21" s="319">
        <v>0</v>
      </c>
      <c r="HK21" s="319">
        <v>0</v>
      </c>
      <c r="HL21" s="319">
        <v>0</v>
      </c>
      <c r="HM21" s="319">
        <v>0</v>
      </c>
      <c r="HN21" s="319">
        <v>0</v>
      </c>
      <c r="HO21" s="319">
        <v>0</v>
      </c>
      <c r="HP21" s="319">
        <v>0</v>
      </c>
      <c r="HQ21" s="319">
        <v>0</v>
      </c>
      <c r="HR21" s="319">
        <v>0</v>
      </c>
      <c r="HS21" s="319">
        <v>0</v>
      </c>
      <c r="HT21" s="319">
        <v>0</v>
      </c>
      <c r="HU21" s="319">
        <v>0</v>
      </c>
      <c r="HV21" s="319">
        <v>0</v>
      </c>
      <c r="HW21" s="319">
        <v>0</v>
      </c>
      <c r="HX21" s="319">
        <v>0</v>
      </c>
      <c r="HY21" s="319">
        <v>0</v>
      </c>
      <c r="HZ21" s="319">
        <v>0</v>
      </c>
      <c r="IA21" s="319">
        <v>0</v>
      </c>
      <c r="IB21" s="319">
        <v>0</v>
      </c>
      <c r="IC21" s="319">
        <v>0</v>
      </c>
      <c r="ID21" s="319">
        <v>0</v>
      </c>
      <c r="IE21" s="319">
        <v>0</v>
      </c>
      <c r="IF21" s="319">
        <v>0</v>
      </c>
      <c r="IG21" s="319">
        <v>0</v>
      </c>
      <c r="IH21" s="319">
        <v>0</v>
      </c>
      <c r="II21" s="319">
        <v>0</v>
      </c>
      <c r="IJ21" s="319">
        <v>0</v>
      </c>
      <c r="IK21" s="319">
        <v>0</v>
      </c>
      <c r="IL21" s="319">
        <v>0</v>
      </c>
      <c r="IM21" s="319">
        <v>0</v>
      </c>
      <c r="IN21" s="319">
        <v>0</v>
      </c>
      <c r="IO21" s="319">
        <v>0</v>
      </c>
      <c r="IP21" s="319">
        <v>0</v>
      </c>
      <c r="IQ21" s="319">
        <v>0</v>
      </c>
      <c r="IR21" s="319">
        <v>0</v>
      </c>
      <c r="IS21" s="319">
        <v>0</v>
      </c>
      <c r="IT21" s="319">
        <v>0</v>
      </c>
      <c r="IU21" s="319">
        <v>0</v>
      </c>
      <c r="IV21" s="319">
        <v>0</v>
      </c>
    </row>
    <row r="22" spans="1:256" ht="12.75">
      <c r="A22" s="319">
        <v>0</v>
      </c>
      <c r="B22" s="319">
        <v>0</v>
      </c>
      <c r="C22" s="319">
        <v>0</v>
      </c>
      <c r="D22" s="319">
        <v>0</v>
      </c>
      <c r="E22" s="319">
        <v>0</v>
      </c>
      <c r="F22" s="319">
        <v>0</v>
      </c>
      <c r="G22" s="319" t="s">
        <v>189</v>
      </c>
      <c r="H22" s="319" t="s">
        <v>190</v>
      </c>
      <c r="I22" s="319" t="s">
        <v>191</v>
      </c>
      <c r="J22" s="319" t="s">
        <v>192</v>
      </c>
      <c r="K22" s="319" t="s">
        <v>193</v>
      </c>
      <c r="L22" s="319" t="s">
        <v>194</v>
      </c>
      <c r="M22" s="319" t="s">
        <v>195</v>
      </c>
      <c r="N22" s="319" t="s">
        <v>196</v>
      </c>
      <c r="O22" s="319" t="s">
        <v>197</v>
      </c>
      <c r="P22" s="319" t="s">
        <v>198</v>
      </c>
      <c r="Q22" s="319" t="s">
        <v>199</v>
      </c>
      <c r="R22" s="319" t="s">
        <v>200</v>
      </c>
      <c r="S22" s="319" t="s">
        <v>201</v>
      </c>
      <c r="T22" s="319" t="s">
        <v>202</v>
      </c>
      <c r="U22" s="319">
        <v>0</v>
      </c>
      <c r="V22" s="319">
        <v>0</v>
      </c>
      <c r="W22" s="319">
        <v>0</v>
      </c>
      <c r="X22" s="319">
        <v>0</v>
      </c>
      <c r="Y22" s="319">
        <v>0</v>
      </c>
      <c r="Z22" s="319">
        <v>0</v>
      </c>
      <c r="AA22" s="319">
        <v>0</v>
      </c>
      <c r="AB22" s="319">
        <v>0</v>
      </c>
      <c r="AC22" s="319">
        <v>0</v>
      </c>
      <c r="AD22" s="319">
        <v>0</v>
      </c>
      <c r="AE22" s="319">
        <v>0</v>
      </c>
      <c r="AF22" s="319">
        <v>0</v>
      </c>
      <c r="AG22" s="319">
        <v>0</v>
      </c>
      <c r="AH22" s="319">
        <v>0</v>
      </c>
      <c r="AI22" s="319">
        <v>0</v>
      </c>
      <c r="AJ22" s="319">
        <v>0</v>
      </c>
      <c r="AK22" s="319">
        <v>0</v>
      </c>
      <c r="AL22" s="319">
        <v>0</v>
      </c>
      <c r="AM22" s="319">
        <v>0</v>
      </c>
      <c r="AN22" s="319">
        <v>0</v>
      </c>
      <c r="AO22" s="319">
        <v>0</v>
      </c>
      <c r="AP22" s="319">
        <v>0</v>
      </c>
      <c r="AQ22" s="319">
        <v>0</v>
      </c>
      <c r="AR22" s="319">
        <v>0</v>
      </c>
      <c r="AS22" s="319">
        <v>0</v>
      </c>
      <c r="AT22" s="319">
        <v>0</v>
      </c>
      <c r="AU22" s="319">
        <v>0</v>
      </c>
      <c r="AV22" s="319">
        <v>0</v>
      </c>
      <c r="AW22" s="319">
        <v>0</v>
      </c>
      <c r="AX22" s="319">
        <v>0</v>
      </c>
      <c r="AY22" s="319">
        <v>0</v>
      </c>
      <c r="AZ22" s="319">
        <v>0</v>
      </c>
      <c r="BA22" s="319">
        <v>0</v>
      </c>
      <c r="BB22" s="319">
        <v>0</v>
      </c>
      <c r="BC22" s="319">
        <v>0</v>
      </c>
      <c r="BD22" s="319">
        <v>0</v>
      </c>
      <c r="BE22" s="319">
        <v>0</v>
      </c>
      <c r="BF22" s="319">
        <v>0</v>
      </c>
      <c r="BG22" s="319">
        <v>0</v>
      </c>
      <c r="BH22" s="319">
        <v>0</v>
      </c>
      <c r="BI22" s="319">
        <v>0</v>
      </c>
      <c r="BJ22" s="319">
        <v>0</v>
      </c>
      <c r="BK22" s="319">
        <v>0</v>
      </c>
      <c r="BL22" s="319">
        <v>0</v>
      </c>
      <c r="BM22" s="319">
        <v>0</v>
      </c>
      <c r="BN22" s="319">
        <v>0</v>
      </c>
      <c r="BO22" s="319">
        <v>0</v>
      </c>
      <c r="BP22" s="319">
        <v>0</v>
      </c>
      <c r="BQ22" s="319">
        <v>0</v>
      </c>
      <c r="BR22" s="319">
        <v>0</v>
      </c>
      <c r="BS22" s="319">
        <v>0</v>
      </c>
      <c r="BT22" s="319">
        <v>0</v>
      </c>
      <c r="BU22" s="319">
        <v>0</v>
      </c>
      <c r="BV22" s="319">
        <v>0</v>
      </c>
      <c r="BW22" s="319">
        <v>0</v>
      </c>
      <c r="BX22" s="319">
        <v>0</v>
      </c>
      <c r="BY22" s="319">
        <v>0</v>
      </c>
      <c r="BZ22" s="319">
        <v>0</v>
      </c>
      <c r="CA22" s="319">
        <v>0</v>
      </c>
      <c r="CB22" s="319">
        <v>0</v>
      </c>
      <c r="CC22" s="319">
        <v>0</v>
      </c>
      <c r="CD22" s="319">
        <v>0</v>
      </c>
      <c r="CE22" s="319">
        <v>0</v>
      </c>
      <c r="CF22" s="319">
        <v>0</v>
      </c>
      <c r="CG22" s="319">
        <v>0</v>
      </c>
      <c r="CH22" s="319">
        <v>0</v>
      </c>
      <c r="CI22" s="319">
        <v>0</v>
      </c>
      <c r="CJ22" s="319">
        <v>0</v>
      </c>
      <c r="CK22" s="319">
        <v>0</v>
      </c>
      <c r="CL22" s="319">
        <v>0</v>
      </c>
      <c r="CM22" s="319">
        <v>0</v>
      </c>
      <c r="CN22" s="319">
        <v>0</v>
      </c>
      <c r="CO22" s="319">
        <v>0</v>
      </c>
      <c r="CP22" s="319">
        <v>0</v>
      </c>
      <c r="CQ22" s="319">
        <v>0</v>
      </c>
      <c r="CR22" s="319">
        <v>0</v>
      </c>
      <c r="CS22" s="319">
        <v>0</v>
      </c>
      <c r="CT22" s="319">
        <v>0</v>
      </c>
      <c r="CU22" s="319">
        <v>0</v>
      </c>
      <c r="CV22" s="319">
        <v>0</v>
      </c>
      <c r="CW22" s="319">
        <v>0</v>
      </c>
      <c r="CX22" s="319">
        <v>0</v>
      </c>
      <c r="CY22" s="319">
        <v>0</v>
      </c>
      <c r="CZ22" s="319">
        <v>0</v>
      </c>
      <c r="DA22" s="319">
        <v>0</v>
      </c>
      <c r="DB22" s="319">
        <v>0</v>
      </c>
      <c r="DC22" s="319">
        <v>0</v>
      </c>
      <c r="DD22" s="319">
        <v>0</v>
      </c>
      <c r="DE22" s="319">
        <v>0</v>
      </c>
      <c r="DF22" s="319">
        <v>0</v>
      </c>
      <c r="DG22" s="319">
        <v>0</v>
      </c>
      <c r="DH22" s="319">
        <v>0</v>
      </c>
      <c r="DI22" s="319">
        <v>0</v>
      </c>
      <c r="DJ22" s="319">
        <v>0</v>
      </c>
      <c r="DK22" s="319">
        <v>0</v>
      </c>
      <c r="DL22" s="319">
        <v>0</v>
      </c>
      <c r="DM22" s="319">
        <v>0</v>
      </c>
      <c r="DN22" s="319">
        <v>0</v>
      </c>
      <c r="DO22" s="319">
        <v>0</v>
      </c>
      <c r="DP22" s="319">
        <v>0</v>
      </c>
      <c r="DQ22" s="319">
        <v>0</v>
      </c>
      <c r="DR22" s="319">
        <v>0</v>
      </c>
      <c r="DS22" s="319">
        <v>0</v>
      </c>
      <c r="DT22" s="319">
        <v>0</v>
      </c>
      <c r="DU22" s="319">
        <v>0</v>
      </c>
      <c r="DV22" s="319">
        <v>0</v>
      </c>
      <c r="DW22" s="319">
        <v>0</v>
      </c>
      <c r="DX22" s="319">
        <v>0</v>
      </c>
      <c r="DY22" s="319">
        <v>0</v>
      </c>
      <c r="DZ22" s="319">
        <v>0</v>
      </c>
      <c r="EA22" s="319">
        <v>0</v>
      </c>
      <c r="EB22" s="319">
        <v>0</v>
      </c>
      <c r="EC22" s="319">
        <v>0</v>
      </c>
      <c r="ED22" s="319">
        <v>0</v>
      </c>
      <c r="EE22" s="319">
        <v>0</v>
      </c>
      <c r="EF22" s="319">
        <v>0</v>
      </c>
      <c r="EG22" s="319">
        <v>0</v>
      </c>
      <c r="EH22" s="319">
        <v>0</v>
      </c>
      <c r="EI22" s="319">
        <v>0</v>
      </c>
      <c r="EJ22" s="319">
        <v>0</v>
      </c>
      <c r="EK22" s="319">
        <v>0</v>
      </c>
      <c r="EL22" s="319">
        <v>0</v>
      </c>
      <c r="EM22" s="319">
        <v>0</v>
      </c>
      <c r="EN22" s="319">
        <v>0</v>
      </c>
      <c r="EO22" s="319">
        <v>0</v>
      </c>
      <c r="EP22" s="319">
        <v>0</v>
      </c>
      <c r="EQ22" s="319">
        <v>0</v>
      </c>
      <c r="ER22" s="319">
        <v>0</v>
      </c>
      <c r="ES22" s="319">
        <v>0</v>
      </c>
      <c r="ET22" s="319">
        <v>0</v>
      </c>
      <c r="EU22" s="319">
        <v>0</v>
      </c>
      <c r="EV22" s="319">
        <v>0</v>
      </c>
      <c r="EW22" s="319">
        <v>0</v>
      </c>
      <c r="EX22" s="319">
        <v>0</v>
      </c>
      <c r="EY22" s="319">
        <v>0</v>
      </c>
      <c r="EZ22" s="319">
        <v>0</v>
      </c>
      <c r="FA22" s="319">
        <v>0</v>
      </c>
      <c r="FB22" s="319">
        <v>0</v>
      </c>
      <c r="FC22" s="319">
        <v>0</v>
      </c>
      <c r="FD22" s="319">
        <v>0</v>
      </c>
      <c r="FE22" s="319">
        <v>0</v>
      </c>
      <c r="FF22" s="319">
        <v>0</v>
      </c>
      <c r="FG22" s="319">
        <v>0</v>
      </c>
      <c r="FH22" s="319">
        <v>0</v>
      </c>
      <c r="FI22" s="319">
        <v>0</v>
      </c>
      <c r="FJ22" s="319">
        <v>0</v>
      </c>
      <c r="FK22" s="319">
        <v>0</v>
      </c>
      <c r="FL22" s="319">
        <v>0</v>
      </c>
      <c r="FM22" s="319">
        <v>0</v>
      </c>
      <c r="FN22" s="319">
        <v>0</v>
      </c>
      <c r="FO22" s="319">
        <v>0</v>
      </c>
      <c r="FP22" s="319">
        <v>0</v>
      </c>
      <c r="FQ22" s="319">
        <v>0</v>
      </c>
      <c r="FR22" s="319">
        <v>0</v>
      </c>
      <c r="FS22" s="319">
        <v>0</v>
      </c>
      <c r="FT22" s="319">
        <v>0</v>
      </c>
      <c r="FU22" s="319">
        <v>0</v>
      </c>
      <c r="FV22" s="319">
        <v>0</v>
      </c>
      <c r="FW22" s="319">
        <v>0</v>
      </c>
      <c r="FX22" s="319">
        <v>0</v>
      </c>
      <c r="FY22" s="319">
        <v>0</v>
      </c>
      <c r="FZ22" s="319">
        <v>0</v>
      </c>
      <c r="GA22" s="319">
        <v>0</v>
      </c>
      <c r="GB22" s="319">
        <v>0</v>
      </c>
      <c r="GC22" s="319">
        <v>0</v>
      </c>
      <c r="GD22" s="319">
        <v>0</v>
      </c>
      <c r="GE22" s="319">
        <v>0</v>
      </c>
      <c r="GF22" s="319">
        <v>0</v>
      </c>
      <c r="GG22" s="319">
        <v>0</v>
      </c>
      <c r="GH22" s="319">
        <v>0</v>
      </c>
      <c r="GI22" s="319">
        <v>0</v>
      </c>
      <c r="GJ22" s="319">
        <v>0</v>
      </c>
      <c r="GK22" s="319">
        <v>0</v>
      </c>
      <c r="GL22" s="319">
        <v>0</v>
      </c>
      <c r="GM22" s="319">
        <v>0</v>
      </c>
      <c r="GN22" s="319">
        <v>0</v>
      </c>
      <c r="GO22" s="319">
        <v>0</v>
      </c>
      <c r="GP22" s="319">
        <v>0</v>
      </c>
      <c r="GQ22" s="319">
        <v>0</v>
      </c>
      <c r="GR22" s="319">
        <v>0</v>
      </c>
      <c r="GS22" s="319">
        <v>0</v>
      </c>
      <c r="GT22" s="319">
        <v>0</v>
      </c>
      <c r="GU22" s="319">
        <v>0</v>
      </c>
      <c r="GV22" s="319">
        <v>0</v>
      </c>
      <c r="GW22" s="319">
        <v>0</v>
      </c>
      <c r="GX22" s="319">
        <v>0</v>
      </c>
      <c r="GY22" s="319">
        <v>0</v>
      </c>
      <c r="GZ22" s="319">
        <v>0</v>
      </c>
      <c r="HA22" s="319">
        <v>0</v>
      </c>
      <c r="HB22" s="319">
        <v>0</v>
      </c>
      <c r="HC22" s="319">
        <v>0</v>
      </c>
      <c r="HD22" s="319">
        <v>0</v>
      </c>
      <c r="HE22" s="319">
        <v>0</v>
      </c>
      <c r="HF22" s="319">
        <v>0</v>
      </c>
      <c r="HG22" s="319">
        <v>0</v>
      </c>
      <c r="HH22" s="319">
        <v>0</v>
      </c>
      <c r="HI22" s="319">
        <v>0</v>
      </c>
      <c r="HJ22" s="319">
        <v>0</v>
      </c>
      <c r="HK22" s="319">
        <v>0</v>
      </c>
      <c r="HL22" s="319">
        <v>0</v>
      </c>
      <c r="HM22" s="319">
        <v>0</v>
      </c>
      <c r="HN22" s="319">
        <v>0</v>
      </c>
      <c r="HO22" s="319">
        <v>0</v>
      </c>
      <c r="HP22" s="319">
        <v>0</v>
      </c>
      <c r="HQ22" s="319">
        <v>0</v>
      </c>
      <c r="HR22" s="319">
        <v>0</v>
      </c>
      <c r="HS22" s="319">
        <v>0</v>
      </c>
      <c r="HT22" s="319">
        <v>0</v>
      </c>
      <c r="HU22" s="319">
        <v>0</v>
      </c>
      <c r="HV22" s="319">
        <v>0</v>
      </c>
      <c r="HW22" s="319">
        <v>0</v>
      </c>
      <c r="HX22" s="319">
        <v>0</v>
      </c>
      <c r="HY22" s="319">
        <v>0</v>
      </c>
      <c r="HZ22" s="319">
        <v>0</v>
      </c>
      <c r="IA22" s="319">
        <v>0</v>
      </c>
      <c r="IB22" s="319">
        <v>0</v>
      </c>
      <c r="IC22" s="319">
        <v>0</v>
      </c>
      <c r="ID22" s="319">
        <v>0</v>
      </c>
      <c r="IE22" s="319">
        <v>0</v>
      </c>
      <c r="IF22" s="319">
        <v>0</v>
      </c>
      <c r="IG22" s="319">
        <v>0</v>
      </c>
      <c r="IH22" s="319">
        <v>0</v>
      </c>
      <c r="II22" s="319">
        <v>0</v>
      </c>
      <c r="IJ22" s="319">
        <v>0</v>
      </c>
      <c r="IK22" s="319">
        <v>0</v>
      </c>
      <c r="IL22" s="319">
        <v>0</v>
      </c>
      <c r="IM22" s="319">
        <v>0</v>
      </c>
      <c r="IN22" s="319">
        <v>0</v>
      </c>
      <c r="IO22" s="319">
        <v>0</v>
      </c>
      <c r="IP22" s="319">
        <v>0</v>
      </c>
      <c r="IQ22" s="319">
        <v>0</v>
      </c>
      <c r="IR22" s="319">
        <v>0</v>
      </c>
      <c r="IS22" s="319">
        <v>0</v>
      </c>
      <c r="IT22" s="319">
        <v>0</v>
      </c>
      <c r="IU22" s="319">
        <v>0</v>
      </c>
      <c r="IV22" s="319">
        <v>0</v>
      </c>
    </row>
    <row r="23" spans="1:256" ht="12.75">
      <c r="A23" s="319">
        <v>0</v>
      </c>
      <c r="B23" s="319" t="s">
        <v>211</v>
      </c>
      <c r="C23" s="319" t="s">
        <v>22</v>
      </c>
      <c r="D23" s="319">
        <v>0</v>
      </c>
      <c r="E23" s="319">
        <v>0</v>
      </c>
      <c r="F23" s="319">
        <v>0</v>
      </c>
      <c r="G23" s="319">
        <v>60.944162479999996</v>
      </c>
      <c r="H23" s="319">
        <v>62.7003678711225</v>
      </c>
      <c r="I23" s="319">
        <v>64.4287801519208</v>
      </c>
      <c r="J23" s="319">
        <v>66.2303412773895</v>
      </c>
      <c r="K23" s="319">
        <v>68.36002190344719</v>
      </c>
      <c r="L23" s="319">
        <v>70.61543532834449</v>
      </c>
      <c r="M23" s="319">
        <v>72.98770318329973</v>
      </c>
      <c r="N23" s="319">
        <v>75.49855892888675</v>
      </c>
      <c r="O23" s="319">
        <v>78.11249805568356</v>
      </c>
      <c r="P23" s="319">
        <v>79.53196297919287</v>
      </c>
      <c r="Q23" s="319">
        <v>80.80347178731006</v>
      </c>
      <c r="R23" s="319">
        <v>81.53046639349252</v>
      </c>
      <c r="S23" s="319">
        <v>82.19601600609661</v>
      </c>
      <c r="T23" s="319">
        <v>82.84254334404284</v>
      </c>
      <c r="U23" s="319">
        <v>0</v>
      </c>
      <c r="V23" s="319">
        <v>0</v>
      </c>
      <c r="W23" s="319">
        <v>0</v>
      </c>
      <c r="X23" s="319">
        <v>0</v>
      </c>
      <c r="Y23" s="319">
        <v>0</v>
      </c>
      <c r="Z23" s="319">
        <v>0</v>
      </c>
      <c r="AA23" s="319">
        <v>0</v>
      </c>
      <c r="AB23" s="319">
        <v>0</v>
      </c>
      <c r="AC23" s="319">
        <v>0</v>
      </c>
      <c r="AD23" s="319">
        <v>0</v>
      </c>
      <c r="AE23" s="319">
        <v>0</v>
      </c>
      <c r="AF23" s="319">
        <v>0</v>
      </c>
      <c r="AG23" s="319">
        <v>0</v>
      </c>
      <c r="AH23" s="319">
        <v>0</v>
      </c>
      <c r="AI23" s="319">
        <v>0</v>
      </c>
      <c r="AJ23" s="319">
        <v>0</v>
      </c>
      <c r="AK23" s="319">
        <v>0</v>
      </c>
      <c r="AL23" s="319">
        <v>0</v>
      </c>
      <c r="AM23" s="319">
        <v>0</v>
      </c>
      <c r="AN23" s="319">
        <v>0</v>
      </c>
      <c r="AO23" s="319">
        <v>0</v>
      </c>
      <c r="AP23" s="319">
        <v>0</v>
      </c>
      <c r="AQ23" s="319">
        <v>0</v>
      </c>
      <c r="AR23" s="319">
        <v>0</v>
      </c>
      <c r="AS23" s="319">
        <v>0</v>
      </c>
      <c r="AT23" s="319">
        <v>0</v>
      </c>
      <c r="AU23" s="319">
        <v>0</v>
      </c>
      <c r="AV23" s="319">
        <v>0</v>
      </c>
      <c r="AW23" s="319">
        <v>0</v>
      </c>
      <c r="AX23" s="319">
        <v>0</v>
      </c>
      <c r="AY23" s="319">
        <v>0</v>
      </c>
      <c r="AZ23" s="319">
        <v>0</v>
      </c>
      <c r="BA23" s="319">
        <v>0</v>
      </c>
      <c r="BB23" s="319">
        <v>0</v>
      </c>
      <c r="BC23" s="319">
        <v>0</v>
      </c>
      <c r="BD23" s="319">
        <v>0</v>
      </c>
      <c r="BE23" s="319">
        <v>0</v>
      </c>
      <c r="BF23" s="319">
        <v>0</v>
      </c>
      <c r="BG23" s="319">
        <v>0</v>
      </c>
      <c r="BH23" s="319">
        <v>0</v>
      </c>
      <c r="BI23" s="319">
        <v>0</v>
      </c>
      <c r="BJ23" s="319">
        <v>0</v>
      </c>
      <c r="BK23" s="319">
        <v>0</v>
      </c>
      <c r="BL23" s="319">
        <v>0</v>
      </c>
      <c r="BM23" s="319">
        <v>0</v>
      </c>
      <c r="BN23" s="319">
        <v>0</v>
      </c>
      <c r="BO23" s="319">
        <v>0</v>
      </c>
      <c r="BP23" s="319">
        <v>0</v>
      </c>
      <c r="BQ23" s="319">
        <v>0</v>
      </c>
      <c r="BR23" s="319">
        <v>0</v>
      </c>
      <c r="BS23" s="319">
        <v>0</v>
      </c>
      <c r="BT23" s="319">
        <v>0</v>
      </c>
      <c r="BU23" s="319">
        <v>0</v>
      </c>
      <c r="BV23" s="319">
        <v>0</v>
      </c>
      <c r="BW23" s="319">
        <v>0</v>
      </c>
      <c r="BX23" s="319">
        <v>0</v>
      </c>
      <c r="BY23" s="319">
        <v>0</v>
      </c>
      <c r="BZ23" s="319">
        <v>0</v>
      </c>
      <c r="CA23" s="319">
        <v>0</v>
      </c>
      <c r="CB23" s="319">
        <v>0</v>
      </c>
      <c r="CC23" s="319">
        <v>0</v>
      </c>
      <c r="CD23" s="319">
        <v>0</v>
      </c>
      <c r="CE23" s="319">
        <v>0</v>
      </c>
      <c r="CF23" s="319">
        <v>0</v>
      </c>
      <c r="CG23" s="319">
        <v>0</v>
      </c>
      <c r="CH23" s="319">
        <v>0</v>
      </c>
      <c r="CI23" s="319">
        <v>0</v>
      </c>
      <c r="CJ23" s="319">
        <v>0</v>
      </c>
      <c r="CK23" s="319">
        <v>0</v>
      </c>
      <c r="CL23" s="319">
        <v>0</v>
      </c>
      <c r="CM23" s="319">
        <v>0</v>
      </c>
      <c r="CN23" s="319">
        <v>0</v>
      </c>
      <c r="CO23" s="319">
        <v>0</v>
      </c>
      <c r="CP23" s="319">
        <v>0</v>
      </c>
      <c r="CQ23" s="319">
        <v>0</v>
      </c>
      <c r="CR23" s="319">
        <v>0</v>
      </c>
      <c r="CS23" s="319">
        <v>0</v>
      </c>
      <c r="CT23" s="319">
        <v>0</v>
      </c>
      <c r="CU23" s="319">
        <v>0</v>
      </c>
      <c r="CV23" s="319">
        <v>0</v>
      </c>
      <c r="CW23" s="319">
        <v>0</v>
      </c>
      <c r="CX23" s="319">
        <v>0</v>
      </c>
      <c r="CY23" s="319">
        <v>0</v>
      </c>
      <c r="CZ23" s="319">
        <v>0</v>
      </c>
      <c r="DA23" s="319">
        <v>0</v>
      </c>
      <c r="DB23" s="319">
        <v>0</v>
      </c>
      <c r="DC23" s="319">
        <v>0</v>
      </c>
      <c r="DD23" s="319">
        <v>0</v>
      </c>
      <c r="DE23" s="319">
        <v>0</v>
      </c>
      <c r="DF23" s="319">
        <v>0</v>
      </c>
      <c r="DG23" s="319">
        <v>0</v>
      </c>
      <c r="DH23" s="319">
        <v>0</v>
      </c>
      <c r="DI23" s="319">
        <v>0</v>
      </c>
      <c r="DJ23" s="319">
        <v>0</v>
      </c>
      <c r="DK23" s="319">
        <v>0</v>
      </c>
      <c r="DL23" s="319">
        <v>0</v>
      </c>
      <c r="DM23" s="319">
        <v>0</v>
      </c>
      <c r="DN23" s="319">
        <v>0</v>
      </c>
      <c r="DO23" s="319">
        <v>0</v>
      </c>
      <c r="DP23" s="319">
        <v>0</v>
      </c>
      <c r="DQ23" s="319">
        <v>0</v>
      </c>
      <c r="DR23" s="319">
        <v>0</v>
      </c>
      <c r="DS23" s="319">
        <v>0</v>
      </c>
      <c r="DT23" s="319">
        <v>0</v>
      </c>
      <c r="DU23" s="319">
        <v>0</v>
      </c>
      <c r="DV23" s="319">
        <v>0</v>
      </c>
      <c r="DW23" s="319">
        <v>0</v>
      </c>
      <c r="DX23" s="319">
        <v>0</v>
      </c>
      <c r="DY23" s="319">
        <v>0</v>
      </c>
      <c r="DZ23" s="319">
        <v>0</v>
      </c>
      <c r="EA23" s="319">
        <v>0</v>
      </c>
      <c r="EB23" s="319">
        <v>0</v>
      </c>
      <c r="EC23" s="319">
        <v>0</v>
      </c>
      <c r="ED23" s="319">
        <v>0</v>
      </c>
      <c r="EE23" s="319">
        <v>0</v>
      </c>
      <c r="EF23" s="319">
        <v>0</v>
      </c>
      <c r="EG23" s="319">
        <v>0</v>
      </c>
      <c r="EH23" s="319">
        <v>0</v>
      </c>
      <c r="EI23" s="319">
        <v>0</v>
      </c>
      <c r="EJ23" s="319">
        <v>0</v>
      </c>
      <c r="EK23" s="319">
        <v>0</v>
      </c>
      <c r="EL23" s="319">
        <v>0</v>
      </c>
      <c r="EM23" s="319">
        <v>0</v>
      </c>
      <c r="EN23" s="319">
        <v>0</v>
      </c>
      <c r="EO23" s="319">
        <v>0</v>
      </c>
      <c r="EP23" s="319">
        <v>0</v>
      </c>
      <c r="EQ23" s="319">
        <v>0</v>
      </c>
      <c r="ER23" s="319">
        <v>0</v>
      </c>
      <c r="ES23" s="319">
        <v>0</v>
      </c>
      <c r="ET23" s="319">
        <v>0</v>
      </c>
      <c r="EU23" s="319">
        <v>0</v>
      </c>
      <c r="EV23" s="319">
        <v>0</v>
      </c>
      <c r="EW23" s="319">
        <v>0</v>
      </c>
      <c r="EX23" s="319">
        <v>0</v>
      </c>
      <c r="EY23" s="319">
        <v>0</v>
      </c>
      <c r="EZ23" s="319">
        <v>0</v>
      </c>
      <c r="FA23" s="319">
        <v>0</v>
      </c>
      <c r="FB23" s="319">
        <v>0</v>
      </c>
      <c r="FC23" s="319">
        <v>0</v>
      </c>
      <c r="FD23" s="319">
        <v>0</v>
      </c>
      <c r="FE23" s="319">
        <v>0</v>
      </c>
      <c r="FF23" s="319">
        <v>0</v>
      </c>
      <c r="FG23" s="319">
        <v>0</v>
      </c>
      <c r="FH23" s="319">
        <v>0</v>
      </c>
      <c r="FI23" s="319">
        <v>0</v>
      </c>
      <c r="FJ23" s="319">
        <v>0</v>
      </c>
      <c r="FK23" s="319">
        <v>0</v>
      </c>
      <c r="FL23" s="319">
        <v>0</v>
      </c>
      <c r="FM23" s="319">
        <v>0</v>
      </c>
      <c r="FN23" s="319">
        <v>0</v>
      </c>
      <c r="FO23" s="319">
        <v>0</v>
      </c>
      <c r="FP23" s="319">
        <v>0</v>
      </c>
      <c r="FQ23" s="319">
        <v>0</v>
      </c>
      <c r="FR23" s="319">
        <v>0</v>
      </c>
      <c r="FS23" s="319">
        <v>0</v>
      </c>
      <c r="FT23" s="319">
        <v>0</v>
      </c>
      <c r="FU23" s="319">
        <v>0</v>
      </c>
      <c r="FV23" s="319">
        <v>0</v>
      </c>
      <c r="FW23" s="319">
        <v>0</v>
      </c>
      <c r="FX23" s="319">
        <v>0</v>
      </c>
      <c r="FY23" s="319">
        <v>0</v>
      </c>
      <c r="FZ23" s="319">
        <v>0</v>
      </c>
      <c r="GA23" s="319">
        <v>0</v>
      </c>
      <c r="GB23" s="319">
        <v>0</v>
      </c>
      <c r="GC23" s="319">
        <v>0</v>
      </c>
      <c r="GD23" s="319">
        <v>0</v>
      </c>
      <c r="GE23" s="319">
        <v>0</v>
      </c>
      <c r="GF23" s="319">
        <v>0</v>
      </c>
      <c r="GG23" s="319">
        <v>0</v>
      </c>
      <c r="GH23" s="319">
        <v>0</v>
      </c>
      <c r="GI23" s="319">
        <v>0</v>
      </c>
      <c r="GJ23" s="319">
        <v>0</v>
      </c>
      <c r="GK23" s="319">
        <v>0</v>
      </c>
      <c r="GL23" s="319">
        <v>0</v>
      </c>
      <c r="GM23" s="319">
        <v>0</v>
      </c>
      <c r="GN23" s="319">
        <v>0</v>
      </c>
      <c r="GO23" s="319">
        <v>0</v>
      </c>
      <c r="GP23" s="319">
        <v>0</v>
      </c>
      <c r="GQ23" s="319">
        <v>0</v>
      </c>
      <c r="GR23" s="319">
        <v>0</v>
      </c>
      <c r="GS23" s="319">
        <v>0</v>
      </c>
      <c r="GT23" s="319">
        <v>0</v>
      </c>
      <c r="GU23" s="319">
        <v>0</v>
      </c>
      <c r="GV23" s="319">
        <v>0</v>
      </c>
      <c r="GW23" s="319">
        <v>0</v>
      </c>
      <c r="GX23" s="319">
        <v>0</v>
      </c>
      <c r="GY23" s="319">
        <v>0</v>
      </c>
      <c r="GZ23" s="319">
        <v>0</v>
      </c>
      <c r="HA23" s="319">
        <v>0</v>
      </c>
      <c r="HB23" s="319">
        <v>0</v>
      </c>
      <c r="HC23" s="319">
        <v>0</v>
      </c>
      <c r="HD23" s="319">
        <v>0</v>
      </c>
      <c r="HE23" s="319">
        <v>0</v>
      </c>
      <c r="HF23" s="319">
        <v>0</v>
      </c>
      <c r="HG23" s="319">
        <v>0</v>
      </c>
      <c r="HH23" s="319">
        <v>0</v>
      </c>
      <c r="HI23" s="319">
        <v>0</v>
      </c>
      <c r="HJ23" s="319">
        <v>0</v>
      </c>
      <c r="HK23" s="319">
        <v>0</v>
      </c>
      <c r="HL23" s="319">
        <v>0</v>
      </c>
      <c r="HM23" s="319">
        <v>0</v>
      </c>
      <c r="HN23" s="319">
        <v>0</v>
      </c>
      <c r="HO23" s="319">
        <v>0</v>
      </c>
      <c r="HP23" s="319">
        <v>0</v>
      </c>
      <c r="HQ23" s="319">
        <v>0</v>
      </c>
      <c r="HR23" s="319">
        <v>0</v>
      </c>
      <c r="HS23" s="319">
        <v>0</v>
      </c>
      <c r="HT23" s="319">
        <v>0</v>
      </c>
      <c r="HU23" s="319">
        <v>0</v>
      </c>
      <c r="HV23" s="319">
        <v>0</v>
      </c>
      <c r="HW23" s="319">
        <v>0</v>
      </c>
      <c r="HX23" s="319">
        <v>0</v>
      </c>
      <c r="HY23" s="319">
        <v>0</v>
      </c>
      <c r="HZ23" s="319">
        <v>0</v>
      </c>
      <c r="IA23" s="319">
        <v>0</v>
      </c>
      <c r="IB23" s="319">
        <v>0</v>
      </c>
      <c r="IC23" s="319">
        <v>0</v>
      </c>
      <c r="ID23" s="319">
        <v>0</v>
      </c>
      <c r="IE23" s="319">
        <v>0</v>
      </c>
      <c r="IF23" s="319">
        <v>0</v>
      </c>
      <c r="IG23" s="319">
        <v>0</v>
      </c>
      <c r="IH23" s="319">
        <v>0</v>
      </c>
      <c r="II23" s="319">
        <v>0</v>
      </c>
      <c r="IJ23" s="319">
        <v>0</v>
      </c>
      <c r="IK23" s="319">
        <v>0</v>
      </c>
      <c r="IL23" s="319">
        <v>0</v>
      </c>
      <c r="IM23" s="319">
        <v>0</v>
      </c>
      <c r="IN23" s="319">
        <v>0</v>
      </c>
      <c r="IO23" s="319">
        <v>0</v>
      </c>
      <c r="IP23" s="319">
        <v>0</v>
      </c>
      <c r="IQ23" s="319">
        <v>0</v>
      </c>
      <c r="IR23" s="319">
        <v>0</v>
      </c>
      <c r="IS23" s="319">
        <v>0</v>
      </c>
      <c r="IT23" s="319">
        <v>0</v>
      </c>
      <c r="IU23" s="319">
        <v>0</v>
      </c>
      <c r="IV23" s="319">
        <v>0</v>
      </c>
    </row>
    <row r="24" spans="1:256" ht="12.75">
      <c r="A24" s="319">
        <v>0</v>
      </c>
      <c r="B24" s="319" t="s">
        <v>211</v>
      </c>
      <c r="C24" s="319" t="s">
        <v>23</v>
      </c>
      <c r="D24" s="319">
        <v>0</v>
      </c>
      <c r="E24" s="319">
        <v>0</v>
      </c>
      <c r="F24" s="319">
        <v>0</v>
      </c>
      <c r="G24" s="319">
        <v>78.94659716000001</v>
      </c>
      <c r="H24" s="319">
        <v>81.9893465160925</v>
      </c>
      <c r="I24" s="319">
        <v>84.9220110096904</v>
      </c>
      <c r="J24" s="319">
        <v>87.6400888353635</v>
      </c>
      <c r="K24" s="319">
        <v>90.2526165892936</v>
      </c>
      <c r="L24" s="319">
        <v>92.9501062837785</v>
      </c>
      <c r="M24" s="319">
        <v>96.2937296820815</v>
      </c>
      <c r="N24" s="319">
        <v>99.75731760408192</v>
      </c>
      <c r="O24" s="319">
        <v>103.34339572826764</v>
      </c>
      <c r="P24" s="319">
        <v>106.51352166609728</v>
      </c>
      <c r="Q24" s="319">
        <v>109.49283292194879</v>
      </c>
      <c r="R24" s="319">
        <v>111.34099509577314</v>
      </c>
      <c r="S24" s="319">
        <v>113.17397467171763</v>
      </c>
      <c r="T24" s="319">
        <v>115.1887506786566</v>
      </c>
      <c r="U24" s="319">
        <v>0</v>
      </c>
      <c r="V24" s="319">
        <v>0</v>
      </c>
      <c r="W24" s="319">
        <v>0</v>
      </c>
      <c r="X24" s="319">
        <v>0</v>
      </c>
      <c r="Y24" s="319">
        <v>0</v>
      </c>
      <c r="Z24" s="319">
        <v>0</v>
      </c>
      <c r="AA24" s="319">
        <v>0</v>
      </c>
      <c r="AB24" s="319">
        <v>0</v>
      </c>
      <c r="AC24" s="319">
        <v>0</v>
      </c>
      <c r="AD24" s="319">
        <v>0</v>
      </c>
      <c r="AE24" s="319">
        <v>0</v>
      </c>
      <c r="AF24" s="319">
        <v>0</v>
      </c>
      <c r="AG24" s="319">
        <v>0</v>
      </c>
      <c r="AH24" s="319">
        <v>0</v>
      </c>
      <c r="AI24" s="319">
        <v>0</v>
      </c>
      <c r="AJ24" s="319">
        <v>0</v>
      </c>
      <c r="AK24" s="319">
        <v>0</v>
      </c>
      <c r="AL24" s="319">
        <v>0</v>
      </c>
      <c r="AM24" s="319">
        <v>0</v>
      </c>
      <c r="AN24" s="319">
        <v>0</v>
      </c>
      <c r="AO24" s="319">
        <v>0</v>
      </c>
      <c r="AP24" s="319">
        <v>0</v>
      </c>
      <c r="AQ24" s="319">
        <v>0</v>
      </c>
      <c r="AR24" s="319">
        <v>0</v>
      </c>
      <c r="AS24" s="319">
        <v>0</v>
      </c>
      <c r="AT24" s="319">
        <v>0</v>
      </c>
      <c r="AU24" s="319">
        <v>0</v>
      </c>
      <c r="AV24" s="319">
        <v>0</v>
      </c>
      <c r="AW24" s="319">
        <v>0</v>
      </c>
      <c r="AX24" s="319">
        <v>0</v>
      </c>
      <c r="AY24" s="319">
        <v>0</v>
      </c>
      <c r="AZ24" s="319">
        <v>0</v>
      </c>
      <c r="BA24" s="319">
        <v>0</v>
      </c>
      <c r="BB24" s="319">
        <v>0</v>
      </c>
      <c r="BC24" s="319">
        <v>0</v>
      </c>
      <c r="BD24" s="319">
        <v>0</v>
      </c>
      <c r="BE24" s="319">
        <v>0</v>
      </c>
      <c r="BF24" s="319">
        <v>0</v>
      </c>
      <c r="BG24" s="319">
        <v>0</v>
      </c>
      <c r="BH24" s="319">
        <v>0</v>
      </c>
      <c r="BI24" s="319">
        <v>0</v>
      </c>
      <c r="BJ24" s="319">
        <v>0</v>
      </c>
      <c r="BK24" s="319">
        <v>0</v>
      </c>
      <c r="BL24" s="319">
        <v>0</v>
      </c>
      <c r="BM24" s="319">
        <v>0</v>
      </c>
      <c r="BN24" s="319">
        <v>0</v>
      </c>
      <c r="BO24" s="319">
        <v>0</v>
      </c>
      <c r="BP24" s="319">
        <v>0</v>
      </c>
      <c r="BQ24" s="319">
        <v>0</v>
      </c>
      <c r="BR24" s="319">
        <v>0</v>
      </c>
      <c r="BS24" s="319">
        <v>0</v>
      </c>
      <c r="BT24" s="319">
        <v>0</v>
      </c>
      <c r="BU24" s="319">
        <v>0</v>
      </c>
      <c r="BV24" s="319">
        <v>0</v>
      </c>
      <c r="BW24" s="319">
        <v>0</v>
      </c>
      <c r="BX24" s="319">
        <v>0</v>
      </c>
      <c r="BY24" s="319">
        <v>0</v>
      </c>
      <c r="BZ24" s="319">
        <v>0</v>
      </c>
      <c r="CA24" s="319">
        <v>0</v>
      </c>
      <c r="CB24" s="319">
        <v>0</v>
      </c>
      <c r="CC24" s="319">
        <v>0</v>
      </c>
      <c r="CD24" s="319">
        <v>0</v>
      </c>
      <c r="CE24" s="319">
        <v>0</v>
      </c>
      <c r="CF24" s="319">
        <v>0</v>
      </c>
      <c r="CG24" s="319">
        <v>0</v>
      </c>
      <c r="CH24" s="319">
        <v>0</v>
      </c>
      <c r="CI24" s="319">
        <v>0</v>
      </c>
      <c r="CJ24" s="319">
        <v>0</v>
      </c>
      <c r="CK24" s="319">
        <v>0</v>
      </c>
      <c r="CL24" s="319">
        <v>0</v>
      </c>
      <c r="CM24" s="319">
        <v>0</v>
      </c>
      <c r="CN24" s="319">
        <v>0</v>
      </c>
      <c r="CO24" s="319">
        <v>0</v>
      </c>
      <c r="CP24" s="319">
        <v>0</v>
      </c>
      <c r="CQ24" s="319">
        <v>0</v>
      </c>
      <c r="CR24" s="319">
        <v>0</v>
      </c>
      <c r="CS24" s="319">
        <v>0</v>
      </c>
      <c r="CT24" s="319">
        <v>0</v>
      </c>
      <c r="CU24" s="319">
        <v>0</v>
      </c>
      <c r="CV24" s="319">
        <v>0</v>
      </c>
      <c r="CW24" s="319">
        <v>0</v>
      </c>
      <c r="CX24" s="319">
        <v>0</v>
      </c>
      <c r="CY24" s="319">
        <v>0</v>
      </c>
      <c r="CZ24" s="319">
        <v>0</v>
      </c>
      <c r="DA24" s="319">
        <v>0</v>
      </c>
      <c r="DB24" s="319">
        <v>0</v>
      </c>
      <c r="DC24" s="319">
        <v>0</v>
      </c>
      <c r="DD24" s="319">
        <v>0</v>
      </c>
      <c r="DE24" s="319">
        <v>0</v>
      </c>
      <c r="DF24" s="319">
        <v>0</v>
      </c>
      <c r="DG24" s="319">
        <v>0</v>
      </c>
      <c r="DH24" s="319">
        <v>0</v>
      </c>
      <c r="DI24" s="319">
        <v>0</v>
      </c>
      <c r="DJ24" s="319">
        <v>0</v>
      </c>
      <c r="DK24" s="319">
        <v>0</v>
      </c>
      <c r="DL24" s="319">
        <v>0</v>
      </c>
      <c r="DM24" s="319">
        <v>0</v>
      </c>
      <c r="DN24" s="319">
        <v>0</v>
      </c>
      <c r="DO24" s="319">
        <v>0</v>
      </c>
      <c r="DP24" s="319">
        <v>0</v>
      </c>
      <c r="DQ24" s="319">
        <v>0</v>
      </c>
      <c r="DR24" s="319">
        <v>0</v>
      </c>
      <c r="DS24" s="319">
        <v>0</v>
      </c>
      <c r="DT24" s="319">
        <v>0</v>
      </c>
      <c r="DU24" s="319">
        <v>0</v>
      </c>
      <c r="DV24" s="319">
        <v>0</v>
      </c>
      <c r="DW24" s="319">
        <v>0</v>
      </c>
      <c r="DX24" s="319">
        <v>0</v>
      </c>
      <c r="DY24" s="319">
        <v>0</v>
      </c>
      <c r="DZ24" s="319">
        <v>0</v>
      </c>
      <c r="EA24" s="319">
        <v>0</v>
      </c>
      <c r="EB24" s="319">
        <v>0</v>
      </c>
      <c r="EC24" s="319">
        <v>0</v>
      </c>
      <c r="ED24" s="319">
        <v>0</v>
      </c>
      <c r="EE24" s="319">
        <v>0</v>
      </c>
      <c r="EF24" s="319">
        <v>0</v>
      </c>
      <c r="EG24" s="319">
        <v>0</v>
      </c>
      <c r="EH24" s="319">
        <v>0</v>
      </c>
      <c r="EI24" s="319">
        <v>0</v>
      </c>
      <c r="EJ24" s="319">
        <v>0</v>
      </c>
      <c r="EK24" s="319">
        <v>0</v>
      </c>
      <c r="EL24" s="319">
        <v>0</v>
      </c>
      <c r="EM24" s="319">
        <v>0</v>
      </c>
      <c r="EN24" s="319">
        <v>0</v>
      </c>
      <c r="EO24" s="319">
        <v>0</v>
      </c>
      <c r="EP24" s="319">
        <v>0</v>
      </c>
      <c r="EQ24" s="319">
        <v>0</v>
      </c>
      <c r="ER24" s="319">
        <v>0</v>
      </c>
      <c r="ES24" s="319">
        <v>0</v>
      </c>
      <c r="ET24" s="319">
        <v>0</v>
      </c>
      <c r="EU24" s="319">
        <v>0</v>
      </c>
      <c r="EV24" s="319">
        <v>0</v>
      </c>
      <c r="EW24" s="319">
        <v>0</v>
      </c>
      <c r="EX24" s="319">
        <v>0</v>
      </c>
      <c r="EY24" s="319">
        <v>0</v>
      </c>
      <c r="EZ24" s="319">
        <v>0</v>
      </c>
      <c r="FA24" s="319">
        <v>0</v>
      </c>
      <c r="FB24" s="319">
        <v>0</v>
      </c>
      <c r="FC24" s="319">
        <v>0</v>
      </c>
      <c r="FD24" s="319">
        <v>0</v>
      </c>
      <c r="FE24" s="319">
        <v>0</v>
      </c>
      <c r="FF24" s="319">
        <v>0</v>
      </c>
      <c r="FG24" s="319">
        <v>0</v>
      </c>
      <c r="FH24" s="319">
        <v>0</v>
      </c>
      <c r="FI24" s="319">
        <v>0</v>
      </c>
      <c r="FJ24" s="319">
        <v>0</v>
      </c>
      <c r="FK24" s="319">
        <v>0</v>
      </c>
      <c r="FL24" s="319">
        <v>0</v>
      </c>
      <c r="FM24" s="319">
        <v>0</v>
      </c>
      <c r="FN24" s="319">
        <v>0</v>
      </c>
      <c r="FO24" s="319">
        <v>0</v>
      </c>
      <c r="FP24" s="319">
        <v>0</v>
      </c>
      <c r="FQ24" s="319">
        <v>0</v>
      </c>
      <c r="FR24" s="319">
        <v>0</v>
      </c>
      <c r="FS24" s="319">
        <v>0</v>
      </c>
      <c r="FT24" s="319">
        <v>0</v>
      </c>
      <c r="FU24" s="319">
        <v>0</v>
      </c>
      <c r="FV24" s="319">
        <v>0</v>
      </c>
      <c r="FW24" s="319">
        <v>0</v>
      </c>
      <c r="FX24" s="319">
        <v>0</v>
      </c>
      <c r="FY24" s="319">
        <v>0</v>
      </c>
      <c r="FZ24" s="319">
        <v>0</v>
      </c>
      <c r="GA24" s="319">
        <v>0</v>
      </c>
      <c r="GB24" s="319">
        <v>0</v>
      </c>
      <c r="GC24" s="319">
        <v>0</v>
      </c>
      <c r="GD24" s="319">
        <v>0</v>
      </c>
      <c r="GE24" s="319">
        <v>0</v>
      </c>
      <c r="GF24" s="319">
        <v>0</v>
      </c>
      <c r="GG24" s="319">
        <v>0</v>
      </c>
      <c r="GH24" s="319">
        <v>0</v>
      </c>
      <c r="GI24" s="319">
        <v>0</v>
      </c>
      <c r="GJ24" s="319">
        <v>0</v>
      </c>
      <c r="GK24" s="319">
        <v>0</v>
      </c>
      <c r="GL24" s="319">
        <v>0</v>
      </c>
      <c r="GM24" s="319">
        <v>0</v>
      </c>
      <c r="GN24" s="319">
        <v>0</v>
      </c>
      <c r="GO24" s="319">
        <v>0</v>
      </c>
      <c r="GP24" s="319">
        <v>0</v>
      </c>
      <c r="GQ24" s="319">
        <v>0</v>
      </c>
      <c r="GR24" s="319">
        <v>0</v>
      </c>
      <c r="GS24" s="319">
        <v>0</v>
      </c>
      <c r="GT24" s="319">
        <v>0</v>
      </c>
      <c r="GU24" s="319">
        <v>0</v>
      </c>
      <c r="GV24" s="319">
        <v>0</v>
      </c>
      <c r="GW24" s="319">
        <v>0</v>
      </c>
      <c r="GX24" s="319">
        <v>0</v>
      </c>
      <c r="GY24" s="319">
        <v>0</v>
      </c>
      <c r="GZ24" s="319">
        <v>0</v>
      </c>
      <c r="HA24" s="319">
        <v>0</v>
      </c>
      <c r="HB24" s="319">
        <v>0</v>
      </c>
      <c r="HC24" s="319">
        <v>0</v>
      </c>
      <c r="HD24" s="319">
        <v>0</v>
      </c>
      <c r="HE24" s="319">
        <v>0</v>
      </c>
      <c r="HF24" s="319">
        <v>0</v>
      </c>
      <c r="HG24" s="319">
        <v>0</v>
      </c>
      <c r="HH24" s="319">
        <v>0</v>
      </c>
      <c r="HI24" s="319">
        <v>0</v>
      </c>
      <c r="HJ24" s="319">
        <v>0</v>
      </c>
      <c r="HK24" s="319">
        <v>0</v>
      </c>
      <c r="HL24" s="319">
        <v>0</v>
      </c>
      <c r="HM24" s="319">
        <v>0</v>
      </c>
      <c r="HN24" s="319">
        <v>0</v>
      </c>
      <c r="HO24" s="319">
        <v>0</v>
      </c>
      <c r="HP24" s="319">
        <v>0</v>
      </c>
      <c r="HQ24" s="319">
        <v>0</v>
      </c>
      <c r="HR24" s="319">
        <v>0</v>
      </c>
      <c r="HS24" s="319">
        <v>0</v>
      </c>
      <c r="HT24" s="319">
        <v>0</v>
      </c>
      <c r="HU24" s="319">
        <v>0</v>
      </c>
      <c r="HV24" s="319">
        <v>0</v>
      </c>
      <c r="HW24" s="319">
        <v>0</v>
      </c>
      <c r="HX24" s="319">
        <v>0</v>
      </c>
      <c r="HY24" s="319">
        <v>0</v>
      </c>
      <c r="HZ24" s="319">
        <v>0</v>
      </c>
      <c r="IA24" s="319">
        <v>0</v>
      </c>
      <c r="IB24" s="319">
        <v>0</v>
      </c>
      <c r="IC24" s="319">
        <v>0</v>
      </c>
      <c r="ID24" s="319">
        <v>0</v>
      </c>
      <c r="IE24" s="319">
        <v>0</v>
      </c>
      <c r="IF24" s="319">
        <v>0</v>
      </c>
      <c r="IG24" s="319">
        <v>0</v>
      </c>
      <c r="IH24" s="319">
        <v>0</v>
      </c>
      <c r="II24" s="319">
        <v>0</v>
      </c>
      <c r="IJ24" s="319">
        <v>0</v>
      </c>
      <c r="IK24" s="319">
        <v>0</v>
      </c>
      <c r="IL24" s="319">
        <v>0</v>
      </c>
      <c r="IM24" s="319">
        <v>0</v>
      </c>
      <c r="IN24" s="319">
        <v>0</v>
      </c>
      <c r="IO24" s="319">
        <v>0</v>
      </c>
      <c r="IP24" s="319">
        <v>0</v>
      </c>
      <c r="IQ24" s="319">
        <v>0</v>
      </c>
      <c r="IR24" s="319">
        <v>0</v>
      </c>
      <c r="IS24" s="319">
        <v>0</v>
      </c>
      <c r="IT24" s="319">
        <v>0</v>
      </c>
      <c r="IU24" s="319">
        <v>0</v>
      </c>
      <c r="IV24" s="319">
        <v>0</v>
      </c>
    </row>
    <row r="25" spans="1:256" ht="12.75" hidden="1">
      <c r="A25" s="319">
        <v>0</v>
      </c>
      <c r="B25" s="319" t="s">
        <v>211</v>
      </c>
      <c r="C25" s="319" t="s">
        <v>24</v>
      </c>
      <c r="D25" s="319">
        <v>0</v>
      </c>
      <c r="E25" s="319">
        <v>0</v>
      </c>
      <c r="F25" s="319">
        <v>0</v>
      </c>
      <c r="G25" s="319">
        <v>20.82864868936031</v>
      </c>
      <c r="H25" s="319">
        <v>21.991048990303476</v>
      </c>
      <c r="I25" s="319">
        <v>23.24313201616641</v>
      </c>
      <c r="J25" s="319">
        <v>24.32812778709858</v>
      </c>
      <c r="K25" s="319">
        <v>25.373421701549884</v>
      </c>
      <c r="L25" s="319">
        <v>26.29660493355696</v>
      </c>
      <c r="M25" s="319">
        <v>27.032245698126285</v>
      </c>
      <c r="N25" s="319">
        <v>27.73631843288886</v>
      </c>
      <c r="O25" s="319">
        <v>28.462926135564615</v>
      </c>
      <c r="P25" s="319">
        <v>29.223689798359338</v>
      </c>
      <c r="Q25" s="319">
        <v>29.946178062386643</v>
      </c>
      <c r="R25" s="319">
        <v>30.32827509746916</v>
      </c>
      <c r="S25" s="319">
        <v>30.715436028592364</v>
      </c>
      <c r="T25" s="319">
        <v>31.09066712768816</v>
      </c>
      <c r="U25" s="319">
        <v>0</v>
      </c>
      <c r="V25" s="319">
        <v>0</v>
      </c>
      <c r="W25" s="319">
        <v>0</v>
      </c>
      <c r="X25" s="319">
        <v>0</v>
      </c>
      <c r="Y25" s="319">
        <v>0</v>
      </c>
      <c r="Z25" s="319">
        <v>0</v>
      </c>
      <c r="AA25" s="319">
        <v>0</v>
      </c>
      <c r="AB25" s="319">
        <v>0</v>
      </c>
      <c r="AC25" s="319">
        <v>0</v>
      </c>
      <c r="AD25" s="319">
        <v>0</v>
      </c>
      <c r="AE25" s="319">
        <v>0</v>
      </c>
      <c r="AF25" s="319">
        <v>0</v>
      </c>
      <c r="AG25" s="319">
        <v>0</v>
      </c>
      <c r="AH25" s="319">
        <v>0</v>
      </c>
      <c r="AI25" s="319">
        <v>0</v>
      </c>
      <c r="AJ25" s="319">
        <v>0</v>
      </c>
      <c r="AK25" s="319">
        <v>0</v>
      </c>
      <c r="AL25" s="319">
        <v>0</v>
      </c>
      <c r="AM25" s="319">
        <v>0</v>
      </c>
      <c r="AN25" s="319">
        <v>0</v>
      </c>
      <c r="AO25" s="319">
        <v>0</v>
      </c>
      <c r="AP25" s="319">
        <v>0</v>
      </c>
      <c r="AQ25" s="319">
        <v>0</v>
      </c>
      <c r="AR25" s="319">
        <v>0</v>
      </c>
      <c r="AS25" s="319">
        <v>0</v>
      </c>
      <c r="AT25" s="319">
        <v>0</v>
      </c>
      <c r="AU25" s="319">
        <v>0</v>
      </c>
      <c r="AV25" s="319">
        <v>0</v>
      </c>
      <c r="AW25" s="319">
        <v>0</v>
      </c>
      <c r="AX25" s="319">
        <v>0</v>
      </c>
      <c r="AY25" s="319">
        <v>0</v>
      </c>
      <c r="AZ25" s="319">
        <v>0</v>
      </c>
      <c r="BA25" s="319">
        <v>0</v>
      </c>
      <c r="BB25" s="319">
        <v>0</v>
      </c>
      <c r="BC25" s="319">
        <v>0</v>
      </c>
      <c r="BD25" s="319">
        <v>0</v>
      </c>
      <c r="BE25" s="319">
        <v>0</v>
      </c>
      <c r="BF25" s="319">
        <v>0</v>
      </c>
      <c r="BG25" s="319">
        <v>0</v>
      </c>
      <c r="BH25" s="319">
        <v>0</v>
      </c>
      <c r="BI25" s="319">
        <v>0</v>
      </c>
      <c r="BJ25" s="319">
        <v>0</v>
      </c>
      <c r="BK25" s="319">
        <v>0</v>
      </c>
      <c r="BL25" s="319">
        <v>0</v>
      </c>
      <c r="BM25" s="319">
        <v>0</v>
      </c>
      <c r="BN25" s="319">
        <v>0</v>
      </c>
      <c r="BO25" s="319">
        <v>0</v>
      </c>
      <c r="BP25" s="319">
        <v>0</v>
      </c>
      <c r="BQ25" s="319">
        <v>0</v>
      </c>
      <c r="BR25" s="319">
        <v>0</v>
      </c>
      <c r="BS25" s="319">
        <v>0</v>
      </c>
      <c r="BT25" s="319">
        <v>0</v>
      </c>
      <c r="BU25" s="319">
        <v>0</v>
      </c>
      <c r="BV25" s="319">
        <v>0</v>
      </c>
      <c r="BW25" s="319">
        <v>0</v>
      </c>
      <c r="BX25" s="319">
        <v>0</v>
      </c>
      <c r="BY25" s="319">
        <v>0</v>
      </c>
      <c r="BZ25" s="319">
        <v>0</v>
      </c>
      <c r="CA25" s="319">
        <v>0</v>
      </c>
      <c r="CB25" s="319">
        <v>0</v>
      </c>
      <c r="CC25" s="319">
        <v>0</v>
      </c>
      <c r="CD25" s="319">
        <v>0</v>
      </c>
      <c r="CE25" s="319">
        <v>0</v>
      </c>
      <c r="CF25" s="319">
        <v>0</v>
      </c>
      <c r="CG25" s="319">
        <v>0</v>
      </c>
      <c r="CH25" s="319">
        <v>0</v>
      </c>
      <c r="CI25" s="319">
        <v>0</v>
      </c>
      <c r="CJ25" s="319">
        <v>0</v>
      </c>
      <c r="CK25" s="319">
        <v>0</v>
      </c>
      <c r="CL25" s="319">
        <v>0</v>
      </c>
      <c r="CM25" s="319">
        <v>0</v>
      </c>
      <c r="CN25" s="319">
        <v>0</v>
      </c>
      <c r="CO25" s="319">
        <v>0</v>
      </c>
      <c r="CP25" s="319">
        <v>0</v>
      </c>
      <c r="CQ25" s="319">
        <v>0</v>
      </c>
      <c r="CR25" s="319">
        <v>0</v>
      </c>
      <c r="CS25" s="319">
        <v>0</v>
      </c>
      <c r="CT25" s="319">
        <v>0</v>
      </c>
      <c r="CU25" s="319">
        <v>0</v>
      </c>
      <c r="CV25" s="319">
        <v>0</v>
      </c>
      <c r="CW25" s="319">
        <v>0</v>
      </c>
      <c r="CX25" s="319">
        <v>0</v>
      </c>
      <c r="CY25" s="319">
        <v>0</v>
      </c>
      <c r="CZ25" s="319">
        <v>0</v>
      </c>
      <c r="DA25" s="319">
        <v>0</v>
      </c>
      <c r="DB25" s="319">
        <v>0</v>
      </c>
      <c r="DC25" s="319">
        <v>0</v>
      </c>
      <c r="DD25" s="319">
        <v>0</v>
      </c>
      <c r="DE25" s="319">
        <v>0</v>
      </c>
      <c r="DF25" s="319">
        <v>0</v>
      </c>
      <c r="DG25" s="319">
        <v>0</v>
      </c>
      <c r="DH25" s="319">
        <v>0</v>
      </c>
      <c r="DI25" s="319">
        <v>0</v>
      </c>
      <c r="DJ25" s="319">
        <v>0</v>
      </c>
      <c r="DK25" s="319">
        <v>0</v>
      </c>
      <c r="DL25" s="319">
        <v>0</v>
      </c>
      <c r="DM25" s="319">
        <v>0</v>
      </c>
      <c r="DN25" s="319">
        <v>0</v>
      </c>
      <c r="DO25" s="319">
        <v>0</v>
      </c>
      <c r="DP25" s="319">
        <v>0</v>
      </c>
      <c r="DQ25" s="319">
        <v>0</v>
      </c>
      <c r="DR25" s="319">
        <v>0</v>
      </c>
      <c r="DS25" s="319">
        <v>0</v>
      </c>
      <c r="DT25" s="319">
        <v>0</v>
      </c>
      <c r="DU25" s="319">
        <v>0</v>
      </c>
      <c r="DV25" s="319">
        <v>0</v>
      </c>
      <c r="DW25" s="319">
        <v>0</v>
      </c>
      <c r="DX25" s="319">
        <v>0</v>
      </c>
      <c r="DY25" s="319">
        <v>0</v>
      </c>
      <c r="DZ25" s="319">
        <v>0</v>
      </c>
      <c r="EA25" s="319">
        <v>0</v>
      </c>
      <c r="EB25" s="319">
        <v>0</v>
      </c>
      <c r="EC25" s="319">
        <v>0</v>
      </c>
      <c r="ED25" s="319">
        <v>0</v>
      </c>
      <c r="EE25" s="319">
        <v>0</v>
      </c>
      <c r="EF25" s="319">
        <v>0</v>
      </c>
      <c r="EG25" s="319">
        <v>0</v>
      </c>
      <c r="EH25" s="319">
        <v>0</v>
      </c>
      <c r="EI25" s="319">
        <v>0</v>
      </c>
      <c r="EJ25" s="319">
        <v>0</v>
      </c>
      <c r="EK25" s="319">
        <v>0</v>
      </c>
      <c r="EL25" s="319">
        <v>0</v>
      </c>
      <c r="EM25" s="319">
        <v>0</v>
      </c>
      <c r="EN25" s="319">
        <v>0</v>
      </c>
      <c r="EO25" s="319">
        <v>0</v>
      </c>
      <c r="EP25" s="319">
        <v>0</v>
      </c>
      <c r="EQ25" s="319">
        <v>0</v>
      </c>
      <c r="ER25" s="319">
        <v>0</v>
      </c>
      <c r="ES25" s="319">
        <v>0</v>
      </c>
      <c r="ET25" s="319">
        <v>0</v>
      </c>
      <c r="EU25" s="319">
        <v>0</v>
      </c>
      <c r="EV25" s="319">
        <v>0</v>
      </c>
      <c r="EW25" s="319">
        <v>0</v>
      </c>
      <c r="EX25" s="319">
        <v>0</v>
      </c>
      <c r="EY25" s="319">
        <v>0</v>
      </c>
      <c r="EZ25" s="319">
        <v>0</v>
      </c>
      <c r="FA25" s="319">
        <v>0</v>
      </c>
      <c r="FB25" s="319">
        <v>0</v>
      </c>
      <c r="FC25" s="319">
        <v>0</v>
      </c>
      <c r="FD25" s="319">
        <v>0</v>
      </c>
      <c r="FE25" s="319">
        <v>0</v>
      </c>
      <c r="FF25" s="319">
        <v>0</v>
      </c>
      <c r="FG25" s="319">
        <v>0</v>
      </c>
      <c r="FH25" s="319">
        <v>0</v>
      </c>
      <c r="FI25" s="319">
        <v>0</v>
      </c>
      <c r="FJ25" s="319">
        <v>0</v>
      </c>
      <c r="FK25" s="319">
        <v>0</v>
      </c>
      <c r="FL25" s="319">
        <v>0</v>
      </c>
      <c r="FM25" s="319">
        <v>0</v>
      </c>
      <c r="FN25" s="319">
        <v>0</v>
      </c>
      <c r="FO25" s="319">
        <v>0</v>
      </c>
      <c r="FP25" s="319">
        <v>0</v>
      </c>
      <c r="FQ25" s="319">
        <v>0</v>
      </c>
      <c r="FR25" s="319">
        <v>0</v>
      </c>
      <c r="FS25" s="319">
        <v>0</v>
      </c>
      <c r="FT25" s="319">
        <v>0</v>
      </c>
      <c r="FU25" s="319">
        <v>0</v>
      </c>
      <c r="FV25" s="319">
        <v>0</v>
      </c>
      <c r="FW25" s="319">
        <v>0</v>
      </c>
      <c r="FX25" s="319">
        <v>0</v>
      </c>
      <c r="FY25" s="319">
        <v>0</v>
      </c>
      <c r="FZ25" s="319">
        <v>0</v>
      </c>
      <c r="GA25" s="319">
        <v>0</v>
      </c>
      <c r="GB25" s="319">
        <v>0</v>
      </c>
      <c r="GC25" s="319">
        <v>0</v>
      </c>
      <c r="GD25" s="319">
        <v>0</v>
      </c>
      <c r="GE25" s="319">
        <v>0</v>
      </c>
      <c r="GF25" s="319">
        <v>0</v>
      </c>
      <c r="GG25" s="319">
        <v>0</v>
      </c>
      <c r="GH25" s="319">
        <v>0</v>
      </c>
      <c r="GI25" s="319">
        <v>0</v>
      </c>
      <c r="GJ25" s="319">
        <v>0</v>
      </c>
      <c r="GK25" s="319">
        <v>0</v>
      </c>
      <c r="GL25" s="319">
        <v>0</v>
      </c>
      <c r="GM25" s="319">
        <v>0</v>
      </c>
      <c r="GN25" s="319">
        <v>0</v>
      </c>
      <c r="GO25" s="319">
        <v>0</v>
      </c>
      <c r="GP25" s="319">
        <v>0</v>
      </c>
      <c r="GQ25" s="319">
        <v>0</v>
      </c>
      <c r="GR25" s="319">
        <v>0</v>
      </c>
      <c r="GS25" s="319">
        <v>0</v>
      </c>
      <c r="GT25" s="319">
        <v>0</v>
      </c>
      <c r="GU25" s="319">
        <v>0</v>
      </c>
      <c r="GV25" s="319">
        <v>0</v>
      </c>
      <c r="GW25" s="319">
        <v>0</v>
      </c>
      <c r="GX25" s="319">
        <v>0</v>
      </c>
      <c r="GY25" s="319">
        <v>0</v>
      </c>
      <c r="GZ25" s="319">
        <v>0</v>
      </c>
      <c r="HA25" s="319">
        <v>0</v>
      </c>
      <c r="HB25" s="319">
        <v>0</v>
      </c>
      <c r="HC25" s="319">
        <v>0</v>
      </c>
      <c r="HD25" s="319">
        <v>0</v>
      </c>
      <c r="HE25" s="319">
        <v>0</v>
      </c>
      <c r="HF25" s="319">
        <v>0</v>
      </c>
      <c r="HG25" s="319">
        <v>0</v>
      </c>
      <c r="HH25" s="319">
        <v>0</v>
      </c>
      <c r="HI25" s="319">
        <v>0</v>
      </c>
      <c r="HJ25" s="319">
        <v>0</v>
      </c>
      <c r="HK25" s="319">
        <v>0</v>
      </c>
      <c r="HL25" s="319">
        <v>0</v>
      </c>
      <c r="HM25" s="319">
        <v>0</v>
      </c>
      <c r="HN25" s="319">
        <v>0</v>
      </c>
      <c r="HO25" s="319">
        <v>0</v>
      </c>
      <c r="HP25" s="319">
        <v>0</v>
      </c>
      <c r="HQ25" s="319">
        <v>0</v>
      </c>
      <c r="HR25" s="319">
        <v>0</v>
      </c>
      <c r="HS25" s="319">
        <v>0</v>
      </c>
      <c r="HT25" s="319">
        <v>0</v>
      </c>
      <c r="HU25" s="319">
        <v>0</v>
      </c>
      <c r="HV25" s="319">
        <v>0</v>
      </c>
      <c r="HW25" s="319">
        <v>0</v>
      </c>
      <c r="HX25" s="319">
        <v>0</v>
      </c>
      <c r="HY25" s="319">
        <v>0</v>
      </c>
      <c r="HZ25" s="319">
        <v>0</v>
      </c>
      <c r="IA25" s="319">
        <v>0</v>
      </c>
      <c r="IB25" s="319">
        <v>0</v>
      </c>
      <c r="IC25" s="319">
        <v>0</v>
      </c>
      <c r="ID25" s="319">
        <v>0</v>
      </c>
      <c r="IE25" s="319">
        <v>0</v>
      </c>
      <c r="IF25" s="319">
        <v>0</v>
      </c>
      <c r="IG25" s="319">
        <v>0</v>
      </c>
      <c r="IH25" s="319">
        <v>0</v>
      </c>
      <c r="II25" s="319">
        <v>0</v>
      </c>
      <c r="IJ25" s="319">
        <v>0</v>
      </c>
      <c r="IK25" s="319">
        <v>0</v>
      </c>
      <c r="IL25" s="319">
        <v>0</v>
      </c>
      <c r="IM25" s="319">
        <v>0</v>
      </c>
      <c r="IN25" s="319">
        <v>0</v>
      </c>
      <c r="IO25" s="319">
        <v>0</v>
      </c>
      <c r="IP25" s="319">
        <v>0</v>
      </c>
      <c r="IQ25" s="319">
        <v>0</v>
      </c>
      <c r="IR25" s="319">
        <v>0</v>
      </c>
      <c r="IS25" s="319">
        <v>0</v>
      </c>
      <c r="IT25" s="319">
        <v>0</v>
      </c>
      <c r="IU25" s="319">
        <v>0</v>
      </c>
      <c r="IV25" s="319">
        <v>0</v>
      </c>
    </row>
    <row r="26" spans="1:256" ht="12.75" hidden="1">
      <c r="A26" s="319">
        <v>0</v>
      </c>
      <c r="B26" s="319" t="s">
        <v>211</v>
      </c>
      <c r="C26" s="319" t="s">
        <v>25</v>
      </c>
      <c r="D26" s="319">
        <v>0</v>
      </c>
      <c r="E26" s="319">
        <v>0</v>
      </c>
      <c r="F26" s="319">
        <v>0</v>
      </c>
      <c r="G26" s="319">
        <v>8.49879167063969</v>
      </c>
      <c r="H26" s="319">
        <v>9.185698479981525</v>
      </c>
      <c r="I26" s="319">
        <v>9.629365008502392</v>
      </c>
      <c r="J26" s="319">
        <v>9.978175658653177</v>
      </c>
      <c r="K26" s="319">
        <v>10.508413508589317</v>
      </c>
      <c r="L26" s="319">
        <v>11.09551070910964</v>
      </c>
      <c r="M26" s="319">
        <v>11.672563096654407</v>
      </c>
      <c r="N26" s="319">
        <v>12.264527326894695</v>
      </c>
      <c r="O26" s="319">
        <v>12.895611415763263</v>
      </c>
      <c r="P26" s="319">
        <v>13.568869995254103</v>
      </c>
      <c r="Q26" s="319">
        <v>14.274770041700897</v>
      </c>
      <c r="R26" s="319">
        <v>14.983122450340918</v>
      </c>
      <c r="S26" s="319">
        <v>15.732481766912635</v>
      </c>
      <c r="T26" s="319">
        <v>16.521465822341753</v>
      </c>
      <c r="U26" s="319">
        <v>0</v>
      </c>
      <c r="V26" s="319">
        <v>0</v>
      </c>
      <c r="W26" s="319">
        <v>0</v>
      </c>
      <c r="X26" s="319">
        <v>0</v>
      </c>
      <c r="Y26" s="319">
        <v>0</v>
      </c>
      <c r="Z26" s="319">
        <v>0</v>
      </c>
      <c r="AA26" s="319">
        <v>0</v>
      </c>
      <c r="AB26" s="319">
        <v>0</v>
      </c>
      <c r="AC26" s="319">
        <v>0</v>
      </c>
      <c r="AD26" s="319">
        <v>0</v>
      </c>
      <c r="AE26" s="319">
        <v>0</v>
      </c>
      <c r="AF26" s="319">
        <v>0</v>
      </c>
      <c r="AG26" s="319">
        <v>0</v>
      </c>
      <c r="AH26" s="319">
        <v>0</v>
      </c>
      <c r="AI26" s="319">
        <v>0</v>
      </c>
      <c r="AJ26" s="319">
        <v>0</v>
      </c>
      <c r="AK26" s="319">
        <v>0</v>
      </c>
      <c r="AL26" s="319">
        <v>0</v>
      </c>
      <c r="AM26" s="319">
        <v>0</v>
      </c>
      <c r="AN26" s="319">
        <v>0</v>
      </c>
      <c r="AO26" s="319">
        <v>0</v>
      </c>
      <c r="AP26" s="319">
        <v>0</v>
      </c>
      <c r="AQ26" s="319">
        <v>0</v>
      </c>
      <c r="AR26" s="319">
        <v>0</v>
      </c>
      <c r="AS26" s="319">
        <v>0</v>
      </c>
      <c r="AT26" s="319">
        <v>0</v>
      </c>
      <c r="AU26" s="319">
        <v>0</v>
      </c>
      <c r="AV26" s="319">
        <v>0</v>
      </c>
      <c r="AW26" s="319">
        <v>0</v>
      </c>
      <c r="AX26" s="319">
        <v>0</v>
      </c>
      <c r="AY26" s="319">
        <v>0</v>
      </c>
      <c r="AZ26" s="319">
        <v>0</v>
      </c>
      <c r="BA26" s="319">
        <v>0</v>
      </c>
      <c r="BB26" s="319">
        <v>0</v>
      </c>
      <c r="BC26" s="319">
        <v>0</v>
      </c>
      <c r="BD26" s="319">
        <v>0</v>
      </c>
      <c r="BE26" s="319">
        <v>0</v>
      </c>
      <c r="BF26" s="319">
        <v>0</v>
      </c>
      <c r="BG26" s="319">
        <v>0</v>
      </c>
      <c r="BH26" s="319">
        <v>0</v>
      </c>
      <c r="BI26" s="319">
        <v>0</v>
      </c>
      <c r="BJ26" s="319">
        <v>0</v>
      </c>
      <c r="BK26" s="319">
        <v>0</v>
      </c>
      <c r="BL26" s="319">
        <v>0</v>
      </c>
      <c r="BM26" s="319">
        <v>0</v>
      </c>
      <c r="BN26" s="319">
        <v>0</v>
      </c>
      <c r="BO26" s="319">
        <v>0</v>
      </c>
      <c r="BP26" s="319">
        <v>0</v>
      </c>
      <c r="BQ26" s="319">
        <v>0</v>
      </c>
      <c r="BR26" s="319">
        <v>0</v>
      </c>
      <c r="BS26" s="319">
        <v>0</v>
      </c>
      <c r="BT26" s="319">
        <v>0</v>
      </c>
      <c r="BU26" s="319">
        <v>0</v>
      </c>
      <c r="BV26" s="319">
        <v>0</v>
      </c>
      <c r="BW26" s="319">
        <v>0</v>
      </c>
      <c r="BX26" s="319">
        <v>0</v>
      </c>
      <c r="BY26" s="319">
        <v>0</v>
      </c>
      <c r="BZ26" s="319">
        <v>0</v>
      </c>
      <c r="CA26" s="319">
        <v>0</v>
      </c>
      <c r="CB26" s="319">
        <v>0</v>
      </c>
      <c r="CC26" s="319">
        <v>0</v>
      </c>
      <c r="CD26" s="319">
        <v>0</v>
      </c>
      <c r="CE26" s="319">
        <v>0</v>
      </c>
      <c r="CF26" s="319">
        <v>0</v>
      </c>
      <c r="CG26" s="319">
        <v>0</v>
      </c>
      <c r="CH26" s="319">
        <v>0</v>
      </c>
      <c r="CI26" s="319">
        <v>0</v>
      </c>
      <c r="CJ26" s="319">
        <v>0</v>
      </c>
      <c r="CK26" s="319">
        <v>0</v>
      </c>
      <c r="CL26" s="319">
        <v>0</v>
      </c>
      <c r="CM26" s="319">
        <v>0</v>
      </c>
      <c r="CN26" s="319">
        <v>0</v>
      </c>
      <c r="CO26" s="319">
        <v>0</v>
      </c>
      <c r="CP26" s="319">
        <v>0</v>
      </c>
      <c r="CQ26" s="319">
        <v>0</v>
      </c>
      <c r="CR26" s="319">
        <v>0</v>
      </c>
      <c r="CS26" s="319">
        <v>0</v>
      </c>
      <c r="CT26" s="319">
        <v>0</v>
      </c>
      <c r="CU26" s="319">
        <v>0</v>
      </c>
      <c r="CV26" s="319">
        <v>0</v>
      </c>
      <c r="CW26" s="319">
        <v>0</v>
      </c>
      <c r="CX26" s="319">
        <v>0</v>
      </c>
      <c r="CY26" s="319">
        <v>0</v>
      </c>
      <c r="CZ26" s="319">
        <v>0</v>
      </c>
      <c r="DA26" s="319">
        <v>0</v>
      </c>
      <c r="DB26" s="319">
        <v>0</v>
      </c>
      <c r="DC26" s="319">
        <v>0</v>
      </c>
      <c r="DD26" s="319">
        <v>0</v>
      </c>
      <c r="DE26" s="319">
        <v>0</v>
      </c>
      <c r="DF26" s="319">
        <v>0</v>
      </c>
      <c r="DG26" s="319">
        <v>0</v>
      </c>
      <c r="DH26" s="319">
        <v>0</v>
      </c>
      <c r="DI26" s="319">
        <v>0</v>
      </c>
      <c r="DJ26" s="319">
        <v>0</v>
      </c>
      <c r="DK26" s="319">
        <v>0</v>
      </c>
      <c r="DL26" s="319">
        <v>0</v>
      </c>
      <c r="DM26" s="319">
        <v>0</v>
      </c>
      <c r="DN26" s="319">
        <v>0</v>
      </c>
      <c r="DO26" s="319">
        <v>0</v>
      </c>
      <c r="DP26" s="319">
        <v>0</v>
      </c>
      <c r="DQ26" s="319">
        <v>0</v>
      </c>
      <c r="DR26" s="319">
        <v>0</v>
      </c>
      <c r="DS26" s="319">
        <v>0</v>
      </c>
      <c r="DT26" s="319">
        <v>0</v>
      </c>
      <c r="DU26" s="319">
        <v>0</v>
      </c>
      <c r="DV26" s="319">
        <v>0</v>
      </c>
      <c r="DW26" s="319">
        <v>0</v>
      </c>
      <c r="DX26" s="319">
        <v>0</v>
      </c>
      <c r="DY26" s="319">
        <v>0</v>
      </c>
      <c r="DZ26" s="319">
        <v>0</v>
      </c>
      <c r="EA26" s="319">
        <v>0</v>
      </c>
      <c r="EB26" s="319">
        <v>0</v>
      </c>
      <c r="EC26" s="319">
        <v>0</v>
      </c>
      <c r="ED26" s="319">
        <v>0</v>
      </c>
      <c r="EE26" s="319">
        <v>0</v>
      </c>
      <c r="EF26" s="319">
        <v>0</v>
      </c>
      <c r="EG26" s="319">
        <v>0</v>
      </c>
      <c r="EH26" s="319">
        <v>0</v>
      </c>
      <c r="EI26" s="319">
        <v>0</v>
      </c>
      <c r="EJ26" s="319">
        <v>0</v>
      </c>
      <c r="EK26" s="319">
        <v>0</v>
      </c>
      <c r="EL26" s="319">
        <v>0</v>
      </c>
      <c r="EM26" s="319">
        <v>0</v>
      </c>
      <c r="EN26" s="319">
        <v>0</v>
      </c>
      <c r="EO26" s="319">
        <v>0</v>
      </c>
      <c r="EP26" s="319">
        <v>0</v>
      </c>
      <c r="EQ26" s="319">
        <v>0</v>
      </c>
      <c r="ER26" s="319">
        <v>0</v>
      </c>
      <c r="ES26" s="319">
        <v>0</v>
      </c>
      <c r="ET26" s="319">
        <v>0</v>
      </c>
      <c r="EU26" s="319">
        <v>0</v>
      </c>
      <c r="EV26" s="319">
        <v>0</v>
      </c>
      <c r="EW26" s="319">
        <v>0</v>
      </c>
      <c r="EX26" s="319">
        <v>0</v>
      </c>
      <c r="EY26" s="319">
        <v>0</v>
      </c>
      <c r="EZ26" s="319">
        <v>0</v>
      </c>
      <c r="FA26" s="319">
        <v>0</v>
      </c>
      <c r="FB26" s="319">
        <v>0</v>
      </c>
      <c r="FC26" s="319">
        <v>0</v>
      </c>
      <c r="FD26" s="319">
        <v>0</v>
      </c>
      <c r="FE26" s="319">
        <v>0</v>
      </c>
      <c r="FF26" s="319">
        <v>0</v>
      </c>
      <c r="FG26" s="319">
        <v>0</v>
      </c>
      <c r="FH26" s="319">
        <v>0</v>
      </c>
      <c r="FI26" s="319">
        <v>0</v>
      </c>
      <c r="FJ26" s="319">
        <v>0</v>
      </c>
      <c r="FK26" s="319">
        <v>0</v>
      </c>
      <c r="FL26" s="319">
        <v>0</v>
      </c>
      <c r="FM26" s="319">
        <v>0</v>
      </c>
      <c r="FN26" s="319">
        <v>0</v>
      </c>
      <c r="FO26" s="319">
        <v>0</v>
      </c>
      <c r="FP26" s="319">
        <v>0</v>
      </c>
      <c r="FQ26" s="319">
        <v>0</v>
      </c>
      <c r="FR26" s="319">
        <v>0</v>
      </c>
      <c r="FS26" s="319">
        <v>0</v>
      </c>
      <c r="FT26" s="319">
        <v>0</v>
      </c>
      <c r="FU26" s="319">
        <v>0</v>
      </c>
      <c r="FV26" s="319">
        <v>0</v>
      </c>
      <c r="FW26" s="319">
        <v>0</v>
      </c>
      <c r="FX26" s="319">
        <v>0</v>
      </c>
      <c r="FY26" s="319">
        <v>0</v>
      </c>
      <c r="FZ26" s="319">
        <v>0</v>
      </c>
      <c r="GA26" s="319">
        <v>0</v>
      </c>
      <c r="GB26" s="319">
        <v>0</v>
      </c>
      <c r="GC26" s="319">
        <v>0</v>
      </c>
      <c r="GD26" s="319">
        <v>0</v>
      </c>
      <c r="GE26" s="319">
        <v>0</v>
      </c>
      <c r="GF26" s="319">
        <v>0</v>
      </c>
      <c r="GG26" s="319">
        <v>0</v>
      </c>
      <c r="GH26" s="319">
        <v>0</v>
      </c>
      <c r="GI26" s="319">
        <v>0</v>
      </c>
      <c r="GJ26" s="319">
        <v>0</v>
      </c>
      <c r="GK26" s="319">
        <v>0</v>
      </c>
      <c r="GL26" s="319">
        <v>0</v>
      </c>
      <c r="GM26" s="319">
        <v>0</v>
      </c>
      <c r="GN26" s="319">
        <v>0</v>
      </c>
      <c r="GO26" s="319">
        <v>0</v>
      </c>
      <c r="GP26" s="319">
        <v>0</v>
      </c>
      <c r="GQ26" s="319">
        <v>0</v>
      </c>
      <c r="GR26" s="319">
        <v>0</v>
      </c>
      <c r="GS26" s="319">
        <v>0</v>
      </c>
      <c r="GT26" s="319">
        <v>0</v>
      </c>
      <c r="GU26" s="319">
        <v>0</v>
      </c>
      <c r="GV26" s="319">
        <v>0</v>
      </c>
      <c r="GW26" s="319">
        <v>0</v>
      </c>
      <c r="GX26" s="319">
        <v>0</v>
      </c>
      <c r="GY26" s="319">
        <v>0</v>
      </c>
      <c r="GZ26" s="319">
        <v>0</v>
      </c>
      <c r="HA26" s="319">
        <v>0</v>
      </c>
      <c r="HB26" s="319">
        <v>0</v>
      </c>
      <c r="HC26" s="319">
        <v>0</v>
      </c>
      <c r="HD26" s="319">
        <v>0</v>
      </c>
      <c r="HE26" s="319">
        <v>0</v>
      </c>
      <c r="HF26" s="319">
        <v>0</v>
      </c>
      <c r="HG26" s="319">
        <v>0</v>
      </c>
      <c r="HH26" s="319">
        <v>0</v>
      </c>
      <c r="HI26" s="319">
        <v>0</v>
      </c>
      <c r="HJ26" s="319">
        <v>0</v>
      </c>
      <c r="HK26" s="319">
        <v>0</v>
      </c>
      <c r="HL26" s="319">
        <v>0</v>
      </c>
      <c r="HM26" s="319">
        <v>0</v>
      </c>
      <c r="HN26" s="319">
        <v>0</v>
      </c>
      <c r="HO26" s="319">
        <v>0</v>
      </c>
      <c r="HP26" s="319">
        <v>0</v>
      </c>
      <c r="HQ26" s="319">
        <v>0</v>
      </c>
      <c r="HR26" s="319">
        <v>0</v>
      </c>
      <c r="HS26" s="319">
        <v>0</v>
      </c>
      <c r="HT26" s="319">
        <v>0</v>
      </c>
      <c r="HU26" s="319">
        <v>0</v>
      </c>
      <c r="HV26" s="319">
        <v>0</v>
      </c>
      <c r="HW26" s="319">
        <v>0</v>
      </c>
      <c r="HX26" s="319">
        <v>0</v>
      </c>
      <c r="HY26" s="319">
        <v>0</v>
      </c>
      <c r="HZ26" s="319">
        <v>0</v>
      </c>
      <c r="IA26" s="319">
        <v>0</v>
      </c>
      <c r="IB26" s="319">
        <v>0</v>
      </c>
      <c r="IC26" s="319">
        <v>0</v>
      </c>
      <c r="ID26" s="319">
        <v>0</v>
      </c>
      <c r="IE26" s="319">
        <v>0</v>
      </c>
      <c r="IF26" s="319">
        <v>0</v>
      </c>
      <c r="IG26" s="319">
        <v>0</v>
      </c>
      <c r="IH26" s="319">
        <v>0</v>
      </c>
      <c r="II26" s="319">
        <v>0</v>
      </c>
      <c r="IJ26" s="319">
        <v>0</v>
      </c>
      <c r="IK26" s="319">
        <v>0</v>
      </c>
      <c r="IL26" s="319">
        <v>0</v>
      </c>
      <c r="IM26" s="319">
        <v>0</v>
      </c>
      <c r="IN26" s="319">
        <v>0</v>
      </c>
      <c r="IO26" s="319">
        <v>0</v>
      </c>
      <c r="IP26" s="319">
        <v>0</v>
      </c>
      <c r="IQ26" s="319">
        <v>0</v>
      </c>
      <c r="IR26" s="319">
        <v>0</v>
      </c>
      <c r="IS26" s="319">
        <v>0</v>
      </c>
      <c r="IT26" s="319">
        <v>0</v>
      </c>
      <c r="IU26" s="319">
        <v>0</v>
      </c>
      <c r="IV26" s="319">
        <v>0</v>
      </c>
    </row>
    <row r="27" spans="1:256" s="320" customFormat="1" ht="12.75" hidden="1">
      <c r="A27" s="319">
        <v>0</v>
      </c>
      <c r="B27" s="319" t="s">
        <v>211</v>
      </c>
      <c r="C27" s="319" t="s">
        <v>205</v>
      </c>
      <c r="D27" s="319">
        <v>0</v>
      </c>
      <c r="E27" s="319">
        <v>0</v>
      </c>
      <c r="F27" s="319">
        <v>0</v>
      </c>
      <c r="G27" s="319">
        <v>139.89075964</v>
      </c>
      <c r="H27" s="319">
        <v>144.689714387215</v>
      </c>
      <c r="I27" s="319">
        <v>149.3507911616112</v>
      </c>
      <c r="J27" s="319">
        <v>153.870430112753</v>
      </c>
      <c r="K27" s="319">
        <v>158.6126384927408</v>
      </c>
      <c r="L27" s="319">
        <v>163.56554161212298</v>
      </c>
      <c r="M27" s="319">
        <v>169.28143286538125</v>
      </c>
      <c r="N27" s="319">
        <v>175.25587653296867</v>
      </c>
      <c r="O27" s="319">
        <v>181.4558937839512</v>
      </c>
      <c r="P27" s="319">
        <v>186.04548464529014</v>
      </c>
      <c r="Q27" s="319">
        <v>190.29630470925883</v>
      </c>
      <c r="R27" s="319">
        <v>192.87146148926567</v>
      </c>
      <c r="S27" s="319">
        <v>195.36999067781423</v>
      </c>
      <c r="T27" s="319">
        <v>198.03129402269943</v>
      </c>
      <c r="U27" s="319">
        <v>0</v>
      </c>
      <c r="V27" s="319">
        <v>0</v>
      </c>
      <c r="W27" s="319">
        <v>0</v>
      </c>
      <c r="X27" s="319">
        <v>0</v>
      </c>
      <c r="Y27" s="319">
        <v>0</v>
      </c>
      <c r="Z27" s="319">
        <v>0</v>
      </c>
      <c r="AA27" s="319">
        <v>0</v>
      </c>
      <c r="AB27" s="319">
        <v>0</v>
      </c>
      <c r="AC27" s="319">
        <v>0</v>
      </c>
      <c r="AD27" s="319">
        <v>0</v>
      </c>
      <c r="AE27" s="319">
        <v>0</v>
      </c>
      <c r="AF27" s="319">
        <v>0</v>
      </c>
      <c r="AG27" s="319">
        <v>0</v>
      </c>
      <c r="AH27" s="319">
        <v>0</v>
      </c>
      <c r="AI27" s="319">
        <v>0</v>
      </c>
      <c r="AJ27" s="319">
        <v>0</v>
      </c>
      <c r="AK27" s="319">
        <v>0</v>
      </c>
      <c r="AL27" s="319">
        <v>0</v>
      </c>
      <c r="AM27" s="319">
        <v>0</v>
      </c>
      <c r="AN27" s="319">
        <v>0</v>
      </c>
      <c r="AO27" s="319">
        <v>0</v>
      </c>
      <c r="AP27" s="319">
        <v>0</v>
      </c>
      <c r="AQ27" s="319">
        <v>0</v>
      </c>
      <c r="AR27" s="319">
        <v>0</v>
      </c>
      <c r="AS27" s="319">
        <v>0</v>
      </c>
      <c r="AT27" s="319">
        <v>0</v>
      </c>
      <c r="AU27" s="319">
        <v>0</v>
      </c>
      <c r="AV27" s="319">
        <v>0</v>
      </c>
      <c r="AW27" s="319">
        <v>0</v>
      </c>
      <c r="AX27" s="319">
        <v>0</v>
      </c>
      <c r="AY27" s="319">
        <v>0</v>
      </c>
      <c r="AZ27" s="319">
        <v>0</v>
      </c>
      <c r="BA27" s="319">
        <v>0</v>
      </c>
      <c r="BB27" s="319">
        <v>0</v>
      </c>
      <c r="BC27" s="319">
        <v>0</v>
      </c>
      <c r="BD27" s="319">
        <v>0</v>
      </c>
      <c r="BE27" s="319">
        <v>0</v>
      </c>
      <c r="BF27" s="319">
        <v>0</v>
      </c>
      <c r="BG27" s="319">
        <v>0</v>
      </c>
      <c r="BH27" s="319">
        <v>0</v>
      </c>
      <c r="BI27" s="319">
        <v>0</v>
      </c>
      <c r="BJ27" s="319">
        <v>0</v>
      </c>
      <c r="BK27" s="319">
        <v>0</v>
      </c>
      <c r="BL27" s="319">
        <v>0</v>
      </c>
      <c r="BM27" s="319">
        <v>0</v>
      </c>
      <c r="BN27" s="319">
        <v>0</v>
      </c>
      <c r="BO27" s="319">
        <v>0</v>
      </c>
      <c r="BP27" s="319">
        <v>0</v>
      </c>
      <c r="BQ27" s="319">
        <v>0</v>
      </c>
      <c r="BR27" s="319">
        <v>0</v>
      </c>
      <c r="BS27" s="319">
        <v>0</v>
      </c>
      <c r="BT27" s="319">
        <v>0</v>
      </c>
      <c r="BU27" s="319">
        <v>0</v>
      </c>
      <c r="BV27" s="319">
        <v>0</v>
      </c>
      <c r="BW27" s="319">
        <v>0</v>
      </c>
      <c r="BX27" s="319">
        <v>0</v>
      </c>
      <c r="BY27" s="319">
        <v>0</v>
      </c>
      <c r="BZ27" s="319">
        <v>0</v>
      </c>
      <c r="CA27" s="319">
        <v>0</v>
      </c>
      <c r="CB27" s="319">
        <v>0</v>
      </c>
      <c r="CC27" s="319">
        <v>0</v>
      </c>
      <c r="CD27" s="319">
        <v>0</v>
      </c>
      <c r="CE27" s="319">
        <v>0</v>
      </c>
      <c r="CF27" s="319">
        <v>0</v>
      </c>
      <c r="CG27" s="319">
        <v>0</v>
      </c>
      <c r="CH27" s="319">
        <v>0</v>
      </c>
      <c r="CI27" s="319">
        <v>0</v>
      </c>
      <c r="CJ27" s="319">
        <v>0</v>
      </c>
      <c r="CK27" s="319">
        <v>0</v>
      </c>
      <c r="CL27" s="319">
        <v>0</v>
      </c>
      <c r="CM27" s="319">
        <v>0</v>
      </c>
      <c r="CN27" s="319">
        <v>0</v>
      </c>
      <c r="CO27" s="319">
        <v>0</v>
      </c>
      <c r="CP27" s="319">
        <v>0</v>
      </c>
      <c r="CQ27" s="319">
        <v>0</v>
      </c>
      <c r="CR27" s="319">
        <v>0</v>
      </c>
      <c r="CS27" s="319">
        <v>0</v>
      </c>
      <c r="CT27" s="319">
        <v>0</v>
      </c>
      <c r="CU27" s="319">
        <v>0</v>
      </c>
      <c r="CV27" s="319">
        <v>0</v>
      </c>
      <c r="CW27" s="319">
        <v>0</v>
      </c>
      <c r="CX27" s="319">
        <v>0</v>
      </c>
      <c r="CY27" s="319">
        <v>0</v>
      </c>
      <c r="CZ27" s="319">
        <v>0</v>
      </c>
      <c r="DA27" s="319">
        <v>0</v>
      </c>
      <c r="DB27" s="319">
        <v>0</v>
      </c>
      <c r="DC27" s="319">
        <v>0</v>
      </c>
      <c r="DD27" s="319">
        <v>0</v>
      </c>
      <c r="DE27" s="319">
        <v>0</v>
      </c>
      <c r="DF27" s="319">
        <v>0</v>
      </c>
      <c r="DG27" s="319">
        <v>0</v>
      </c>
      <c r="DH27" s="319">
        <v>0</v>
      </c>
      <c r="DI27" s="319">
        <v>0</v>
      </c>
      <c r="DJ27" s="319">
        <v>0</v>
      </c>
      <c r="DK27" s="319">
        <v>0</v>
      </c>
      <c r="DL27" s="319">
        <v>0</v>
      </c>
      <c r="DM27" s="319">
        <v>0</v>
      </c>
      <c r="DN27" s="319">
        <v>0</v>
      </c>
      <c r="DO27" s="319">
        <v>0</v>
      </c>
      <c r="DP27" s="319">
        <v>0</v>
      </c>
      <c r="DQ27" s="319">
        <v>0</v>
      </c>
      <c r="DR27" s="319">
        <v>0</v>
      </c>
      <c r="DS27" s="319">
        <v>0</v>
      </c>
      <c r="DT27" s="319">
        <v>0</v>
      </c>
      <c r="DU27" s="319">
        <v>0</v>
      </c>
      <c r="DV27" s="319">
        <v>0</v>
      </c>
      <c r="DW27" s="319">
        <v>0</v>
      </c>
      <c r="DX27" s="319">
        <v>0</v>
      </c>
      <c r="DY27" s="319">
        <v>0</v>
      </c>
      <c r="DZ27" s="319">
        <v>0</v>
      </c>
      <c r="EA27" s="319">
        <v>0</v>
      </c>
      <c r="EB27" s="319">
        <v>0</v>
      </c>
      <c r="EC27" s="319">
        <v>0</v>
      </c>
      <c r="ED27" s="319">
        <v>0</v>
      </c>
      <c r="EE27" s="319">
        <v>0</v>
      </c>
      <c r="EF27" s="319">
        <v>0</v>
      </c>
      <c r="EG27" s="319">
        <v>0</v>
      </c>
      <c r="EH27" s="319">
        <v>0</v>
      </c>
      <c r="EI27" s="319">
        <v>0</v>
      </c>
      <c r="EJ27" s="319">
        <v>0</v>
      </c>
      <c r="EK27" s="319">
        <v>0</v>
      </c>
      <c r="EL27" s="319">
        <v>0</v>
      </c>
      <c r="EM27" s="319">
        <v>0</v>
      </c>
      <c r="EN27" s="319">
        <v>0</v>
      </c>
      <c r="EO27" s="319">
        <v>0</v>
      </c>
      <c r="EP27" s="319">
        <v>0</v>
      </c>
      <c r="EQ27" s="319">
        <v>0</v>
      </c>
      <c r="ER27" s="319">
        <v>0</v>
      </c>
      <c r="ES27" s="319">
        <v>0</v>
      </c>
      <c r="ET27" s="319">
        <v>0</v>
      </c>
      <c r="EU27" s="319">
        <v>0</v>
      </c>
      <c r="EV27" s="319">
        <v>0</v>
      </c>
      <c r="EW27" s="319">
        <v>0</v>
      </c>
      <c r="EX27" s="319">
        <v>0</v>
      </c>
      <c r="EY27" s="319">
        <v>0</v>
      </c>
      <c r="EZ27" s="319">
        <v>0</v>
      </c>
      <c r="FA27" s="319">
        <v>0</v>
      </c>
      <c r="FB27" s="319">
        <v>0</v>
      </c>
      <c r="FC27" s="319">
        <v>0</v>
      </c>
      <c r="FD27" s="319">
        <v>0</v>
      </c>
      <c r="FE27" s="319">
        <v>0</v>
      </c>
      <c r="FF27" s="319">
        <v>0</v>
      </c>
      <c r="FG27" s="319">
        <v>0</v>
      </c>
      <c r="FH27" s="319">
        <v>0</v>
      </c>
      <c r="FI27" s="319">
        <v>0</v>
      </c>
      <c r="FJ27" s="319">
        <v>0</v>
      </c>
      <c r="FK27" s="319">
        <v>0</v>
      </c>
      <c r="FL27" s="319">
        <v>0</v>
      </c>
      <c r="FM27" s="319">
        <v>0</v>
      </c>
      <c r="FN27" s="319">
        <v>0</v>
      </c>
      <c r="FO27" s="319">
        <v>0</v>
      </c>
      <c r="FP27" s="319">
        <v>0</v>
      </c>
      <c r="FQ27" s="319">
        <v>0</v>
      </c>
      <c r="FR27" s="319">
        <v>0</v>
      </c>
      <c r="FS27" s="319">
        <v>0</v>
      </c>
      <c r="FT27" s="319">
        <v>0</v>
      </c>
      <c r="FU27" s="319">
        <v>0</v>
      </c>
      <c r="FV27" s="319">
        <v>0</v>
      </c>
      <c r="FW27" s="319">
        <v>0</v>
      </c>
      <c r="FX27" s="319">
        <v>0</v>
      </c>
      <c r="FY27" s="319">
        <v>0</v>
      </c>
      <c r="FZ27" s="319">
        <v>0</v>
      </c>
      <c r="GA27" s="319">
        <v>0</v>
      </c>
      <c r="GB27" s="319">
        <v>0</v>
      </c>
      <c r="GC27" s="319">
        <v>0</v>
      </c>
      <c r="GD27" s="319">
        <v>0</v>
      </c>
      <c r="GE27" s="319">
        <v>0</v>
      </c>
      <c r="GF27" s="319">
        <v>0</v>
      </c>
      <c r="GG27" s="319">
        <v>0</v>
      </c>
      <c r="GH27" s="319">
        <v>0</v>
      </c>
      <c r="GI27" s="319">
        <v>0</v>
      </c>
      <c r="GJ27" s="319">
        <v>0</v>
      </c>
      <c r="GK27" s="319">
        <v>0</v>
      </c>
      <c r="GL27" s="319">
        <v>0</v>
      </c>
      <c r="GM27" s="319">
        <v>0</v>
      </c>
      <c r="GN27" s="319">
        <v>0</v>
      </c>
      <c r="GO27" s="319">
        <v>0</v>
      </c>
      <c r="GP27" s="319">
        <v>0</v>
      </c>
      <c r="GQ27" s="319">
        <v>0</v>
      </c>
      <c r="GR27" s="319">
        <v>0</v>
      </c>
      <c r="GS27" s="319">
        <v>0</v>
      </c>
      <c r="GT27" s="319">
        <v>0</v>
      </c>
      <c r="GU27" s="319">
        <v>0</v>
      </c>
      <c r="GV27" s="319">
        <v>0</v>
      </c>
      <c r="GW27" s="319">
        <v>0</v>
      </c>
      <c r="GX27" s="319">
        <v>0</v>
      </c>
      <c r="GY27" s="319">
        <v>0</v>
      </c>
      <c r="GZ27" s="319">
        <v>0</v>
      </c>
      <c r="HA27" s="319">
        <v>0</v>
      </c>
      <c r="HB27" s="319">
        <v>0</v>
      </c>
      <c r="HC27" s="319">
        <v>0</v>
      </c>
      <c r="HD27" s="319">
        <v>0</v>
      </c>
      <c r="HE27" s="319">
        <v>0</v>
      </c>
      <c r="HF27" s="319">
        <v>0</v>
      </c>
      <c r="HG27" s="319">
        <v>0</v>
      </c>
      <c r="HH27" s="319">
        <v>0</v>
      </c>
      <c r="HI27" s="319">
        <v>0</v>
      </c>
      <c r="HJ27" s="319">
        <v>0</v>
      </c>
      <c r="HK27" s="319">
        <v>0</v>
      </c>
      <c r="HL27" s="319">
        <v>0</v>
      </c>
      <c r="HM27" s="319">
        <v>0</v>
      </c>
      <c r="HN27" s="319">
        <v>0</v>
      </c>
      <c r="HO27" s="319">
        <v>0</v>
      </c>
      <c r="HP27" s="319">
        <v>0</v>
      </c>
      <c r="HQ27" s="319">
        <v>0</v>
      </c>
      <c r="HR27" s="319">
        <v>0</v>
      </c>
      <c r="HS27" s="319">
        <v>0</v>
      </c>
      <c r="HT27" s="319">
        <v>0</v>
      </c>
      <c r="HU27" s="319">
        <v>0</v>
      </c>
      <c r="HV27" s="319">
        <v>0</v>
      </c>
      <c r="HW27" s="319">
        <v>0</v>
      </c>
      <c r="HX27" s="319">
        <v>0</v>
      </c>
      <c r="HY27" s="319">
        <v>0</v>
      </c>
      <c r="HZ27" s="319">
        <v>0</v>
      </c>
      <c r="IA27" s="319">
        <v>0</v>
      </c>
      <c r="IB27" s="319">
        <v>0</v>
      </c>
      <c r="IC27" s="319">
        <v>0</v>
      </c>
      <c r="ID27" s="319">
        <v>0</v>
      </c>
      <c r="IE27" s="319">
        <v>0</v>
      </c>
      <c r="IF27" s="319">
        <v>0</v>
      </c>
      <c r="IG27" s="319">
        <v>0</v>
      </c>
      <c r="IH27" s="319">
        <v>0</v>
      </c>
      <c r="II27" s="319">
        <v>0</v>
      </c>
      <c r="IJ27" s="319">
        <v>0</v>
      </c>
      <c r="IK27" s="319">
        <v>0</v>
      </c>
      <c r="IL27" s="319">
        <v>0</v>
      </c>
      <c r="IM27" s="319">
        <v>0</v>
      </c>
      <c r="IN27" s="319">
        <v>0</v>
      </c>
      <c r="IO27" s="319">
        <v>0</v>
      </c>
      <c r="IP27" s="319">
        <v>0</v>
      </c>
      <c r="IQ27" s="319">
        <v>0</v>
      </c>
      <c r="IR27" s="319">
        <v>0</v>
      </c>
      <c r="IS27" s="319">
        <v>0</v>
      </c>
      <c r="IT27" s="319">
        <v>0</v>
      </c>
      <c r="IU27" s="319">
        <v>0</v>
      </c>
      <c r="IV27" s="319">
        <v>0</v>
      </c>
    </row>
    <row r="28" spans="1:256" ht="12.75">
      <c r="A28" s="319">
        <v>0</v>
      </c>
      <c r="B28" s="319" t="s">
        <v>211</v>
      </c>
      <c r="C28" s="319" t="s">
        <v>204</v>
      </c>
      <c r="D28" s="319">
        <v>0</v>
      </c>
      <c r="E28" s="319">
        <v>0</v>
      </c>
      <c r="F28" s="319">
        <v>0</v>
      </c>
      <c r="G28" s="319">
        <v>29.32744036</v>
      </c>
      <c r="H28" s="319">
        <v>31.176747470285</v>
      </c>
      <c r="I28" s="319">
        <v>32.8724970246688</v>
      </c>
      <c r="J28" s="319">
        <v>34.30630344575176</v>
      </c>
      <c r="K28" s="319">
        <v>35.8818352101392</v>
      </c>
      <c r="L28" s="319">
        <v>37.392115642666596</v>
      </c>
      <c r="M28" s="319">
        <v>38.70480879478069</v>
      </c>
      <c r="N28" s="319">
        <v>40.00084575978355</v>
      </c>
      <c r="O28" s="319">
        <v>41.35853755132788</v>
      </c>
      <c r="P28" s="319">
        <v>42.79255979361344</v>
      </c>
      <c r="Q28" s="319">
        <v>44.22094810408754</v>
      </c>
      <c r="R28" s="319">
        <v>45.311397547810074</v>
      </c>
      <c r="S28" s="319">
        <v>46.447917795505</v>
      </c>
      <c r="T28" s="319">
        <v>47.61213295002992</v>
      </c>
      <c r="U28" s="319">
        <v>0</v>
      </c>
      <c r="V28" s="319">
        <v>0</v>
      </c>
      <c r="W28" s="319">
        <v>0</v>
      </c>
      <c r="X28" s="319">
        <v>0</v>
      </c>
      <c r="Y28" s="319">
        <v>0</v>
      </c>
      <c r="Z28" s="319">
        <v>0</v>
      </c>
      <c r="AA28" s="319">
        <v>0</v>
      </c>
      <c r="AB28" s="319">
        <v>0</v>
      </c>
      <c r="AC28" s="319">
        <v>0</v>
      </c>
      <c r="AD28" s="319">
        <v>0</v>
      </c>
      <c r="AE28" s="319">
        <v>0</v>
      </c>
      <c r="AF28" s="319">
        <v>0</v>
      </c>
      <c r="AG28" s="319">
        <v>0</v>
      </c>
      <c r="AH28" s="319">
        <v>0</v>
      </c>
      <c r="AI28" s="319">
        <v>0</v>
      </c>
      <c r="AJ28" s="319">
        <v>0</v>
      </c>
      <c r="AK28" s="319">
        <v>0</v>
      </c>
      <c r="AL28" s="319">
        <v>0</v>
      </c>
      <c r="AM28" s="319">
        <v>0</v>
      </c>
      <c r="AN28" s="319">
        <v>0</v>
      </c>
      <c r="AO28" s="319">
        <v>0</v>
      </c>
      <c r="AP28" s="319">
        <v>0</v>
      </c>
      <c r="AQ28" s="319">
        <v>0</v>
      </c>
      <c r="AR28" s="319">
        <v>0</v>
      </c>
      <c r="AS28" s="319">
        <v>0</v>
      </c>
      <c r="AT28" s="319">
        <v>0</v>
      </c>
      <c r="AU28" s="319">
        <v>0</v>
      </c>
      <c r="AV28" s="319">
        <v>0</v>
      </c>
      <c r="AW28" s="319">
        <v>0</v>
      </c>
      <c r="AX28" s="319">
        <v>0</v>
      </c>
      <c r="AY28" s="319">
        <v>0</v>
      </c>
      <c r="AZ28" s="319">
        <v>0</v>
      </c>
      <c r="BA28" s="319">
        <v>0</v>
      </c>
      <c r="BB28" s="319">
        <v>0</v>
      </c>
      <c r="BC28" s="319">
        <v>0</v>
      </c>
      <c r="BD28" s="319">
        <v>0</v>
      </c>
      <c r="BE28" s="319">
        <v>0</v>
      </c>
      <c r="BF28" s="319">
        <v>0</v>
      </c>
      <c r="BG28" s="319">
        <v>0</v>
      </c>
      <c r="BH28" s="319">
        <v>0</v>
      </c>
      <c r="BI28" s="319">
        <v>0</v>
      </c>
      <c r="BJ28" s="319">
        <v>0</v>
      </c>
      <c r="BK28" s="319">
        <v>0</v>
      </c>
      <c r="BL28" s="319">
        <v>0</v>
      </c>
      <c r="BM28" s="319">
        <v>0</v>
      </c>
      <c r="BN28" s="319">
        <v>0</v>
      </c>
      <c r="BO28" s="319">
        <v>0</v>
      </c>
      <c r="BP28" s="319">
        <v>0</v>
      </c>
      <c r="BQ28" s="319">
        <v>0</v>
      </c>
      <c r="BR28" s="319">
        <v>0</v>
      </c>
      <c r="BS28" s="319">
        <v>0</v>
      </c>
      <c r="BT28" s="319">
        <v>0</v>
      </c>
      <c r="BU28" s="319">
        <v>0</v>
      </c>
      <c r="BV28" s="319">
        <v>0</v>
      </c>
      <c r="BW28" s="319">
        <v>0</v>
      </c>
      <c r="BX28" s="319">
        <v>0</v>
      </c>
      <c r="BY28" s="319">
        <v>0</v>
      </c>
      <c r="BZ28" s="319">
        <v>0</v>
      </c>
      <c r="CA28" s="319">
        <v>0</v>
      </c>
      <c r="CB28" s="319">
        <v>0</v>
      </c>
      <c r="CC28" s="319">
        <v>0</v>
      </c>
      <c r="CD28" s="319">
        <v>0</v>
      </c>
      <c r="CE28" s="319">
        <v>0</v>
      </c>
      <c r="CF28" s="319">
        <v>0</v>
      </c>
      <c r="CG28" s="319">
        <v>0</v>
      </c>
      <c r="CH28" s="319">
        <v>0</v>
      </c>
      <c r="CI28" s="319">
        <v>0</v>
      </c>
      <c r="CJ28" s="319">
        <v>0</v>
      </c>
      <c r="CK28" s="319">
        <v>0</v>
      </c>
      <c r="CL28" s="319">
        <v>0</v>
      </c>
      <c r="CM28" s="319">
        <v>0</v>
      </c>
      <c r="CN28" s="319">
        <v>0</v>
      </c>
      <c r="CO28" s="319">
        <v>0</v>
      </c>
      <c r="CP28" s="319">
        <v>0</v>
      </c>
      <c r="CQ28" s="319">
        <v>0</v>
      </c>
      <c r="CR28" s="319">
        <v>0</v>
      </c>
      <c r="CS28" s="319">
        <v>0</v>
      </c>
      <c r="CT28" s="319">
        <v>0</v>
      </c>
      <c r="CU28" s="319">
        <v>0</v>
      </c>
      <c r="CV28" s="319">
        <v>0</v>
      </c>
      <c r="CW28" s="319">
        <v>0</v>
      </c>
      <c r="CX28" s="319">
        <v>0</v>
      </c>
      <c r="CY28" s="319">
        <v>0</v>
      </c>
      <c r="CZ28" s="319">
        <v>0</v>
      </c>
      <c r="DA28" s="319">
        <v>0</v>
      </c>
      <c r="DB28" s="319">
        <v>0</v>
      </c>
      <c r="DC28" s="319">
        <v>0</v>
      </c>
      <c r="DD28" s="319">
        <v>0</v>
      </c>
      <c r="DE28" s="319">
        <v>0</v>
      </c>
      <c r="DF28" s="319">
        <v>0</v>
      </c>
      <c r="DG28" s="319">
        <v>0</v>
      </c>
      <c r="DH28" s="319">
        <v>0</v>
      </c>
      <c r="DI28" s="319">
        <v>0</v>
      </c>
      <c r="DJ28" s="319">
        <v>0</v>
      </c>
      <c r="DK28" s="319">
        <v>0</v>
      </c>
      <c r="DL28" s="319">
        <v>0</v>
      </c>
      <c r="DM28" s="319">
        <v>0</v>
      </c>
      <c r="DN28" s="319">
        <v>0</v>
      </c>
      <c r="DO28" s="319">
        <v>0</v>
      </c>
      <c r="DP28" s="319">
        <v>0</v>
      </c>
      <c r="DQ28" s="319">
        <v>0</v>
      </c>
      <c r="DR28" s="319">
        <v>0</v>
      </c>
      <c r="DS28" s="319">
        <v>0</v>
      </c>
      <c r="DT28" s="319">
        <v>0</v>
      </c>
      <c r="DU28" s="319">
        <v>0</v>
      </c>
      <c r="DV28" s="319">
        <v>0</v>
      </c>
      <c r="DW28" s="319">
        <v>0</v>
      </c>
      <c r="DX28" s="319">
        <v>0</v>
      </c>
      <c r="DY28" s="319">
        <v>0</v>
      </c>
      <c r="DZ28" s="319">
        <v>0</v>
      </c>
      <c r="EA28" s="319">
        <v>0</v>
      </c>
      <c r="EB28" s="319">
        <v>0</v>
      </c>
      <c r="EC28" s="319">
        <v>0</v>
      </c>
      <c r="ED28" s="319">
        <v>0</v>
      </c>
      <c r="EE28" s="319">
        <v>0</v>
      </c>
      <c r="EF28" s="319">
        <v>0</v>
      </c>
      <c r="EG28" s="319">
        <v>0</v>
      </c>
      <c r="EH28" s="319">
        <v>0</v>
      </c>
      <c r="EI28" s="319">
        <v>0</v>
      </c>
      <c r="EJ28" s="319">
        <v>0</v>
      </c>
      <c r="EK28" s="319">
        <v>0</v>
      </c>
      <c r="EL28" s="319">
        <v>0</v>
      </c>
      <c r="EM28" s="319">
        <v>0</v>
      </c>
      <c r="EN28" s="319">
        <v>0</v>
      </c>
      <c r="EO28" s="319">
        <v>0</v>
      </c>
      <c r="EP28" s="319">
        <v>0</v>
      </c>
      <c r="EQ28" s="319">
        <v>0</v>
      </c>
      <c r="ER28" s="319">
        <v>0</v>
      </c>
      <c r="ES28" s="319">
        <v>0</v>
      </c>
      <c r="ET28" s="319">
        <v>0</v>
      </c>
      <c r="EU28" s="319">
        <v>0</v>
      </c>
      <c r="EV28" s="319">
        <v>0</v>
      </c>
      <c r="EW28" s="319">
        <v>0</v>
      </c>
      <c r="EX28" s="319">
        <v>0</v>
      </c>
      <c r="EY28" s="319">
        <v>0</v>
      </c>
      <c r="EZ28" s="319">
        <v>0</v>
      </c>
      <c r="FA28" s="319">
        <v>0</v>
      </c>
      <c r="FB28" s="319">
        <v>0</v>
      </c>
      <c r="FC28" s="319">
        <v>0</v>
      </c>
      <c r="FD28" s="319">
        <v>0</v>
      </c>
      <c r="FE28" s="319">
        <v>0</v>
      </c>
      <c r="FF28" s="319">
        <v>0</v>
      </c>
      <c r="FG28" s="319">
        <v>0</v>
      </c>
      <c r="FH28" s="319">
        <v>0</v>
      </c>
      <c r="FI28" s="319">
        <v>0</v>
      </c>
      <c r="FJ28" s="319">
        <v>0</v>
      </c>
      <c r="FK28" s="319">
        <v>0</v>
      </c>
      <c r="FL28" s="319">
        <v>0</v>
      </c>
      <c r="FM28" s="319">
        <v>0</v>
      </c>
      <c r="FN28" s="319">
        <v>0</v>
      </c>
      <c r="FO28" s="319">
        <v>0</v>
      </c>
      <c r="FP28" s="319">
        <v>0</v>
      </c>
      <c r="FQ28" s="319">
        <v>0</v>
      </c>
      <c r="FR28" s="319">
        <v>0</v>
      </c>
      <c r="FS28" s="319">
        <v>0</v>
      </c>
      <c r="FT28" s="319">
        <v>0</v>
      </c>
      <c r="FU28" s="319">
        <v>0</v>
      </c>
      <c r="FV28" s="319">
        <v>0</v>
      </c>
      <c r="FW28" s="319">
        <v>0</v>
      </c>
      <c r="FX28" s="319">
        <v>0</v>
      </c>
      <c r="FY28" s="319">
        <v>0</v>
      </c>
      <c r="FZ28" s="319">
        <v>0</v>
      </c>
      <c r="GA28" s="319">
        <v>0</v>
      </c>
      <c r="GB28" s="319">
        <v>0</v>
      </c>
      <c r="GC28" s="319">
        <v>0</v>
      </c>
      <c r="GD28" s="319">
        <v>0</v>
      </c>
      <c r="GE28" s="319">
        <v>0</v>
      </c>
      <c r="GF28" s="319">
        <v>0</v>
      </c>
      <c r="GG28" s="319">
        <v>0</v>
      </c>
      <c r="GH28" s="319">
        <v>0</v>
      </c>
      <c r="GI28" s="319">
        <v>0</v>
      </c>
      <c r="GJ28" s="319">
        <v>0</v>
      </c>
      <c r="GK28" s="319">
        <v>0</v>
      </c>
      <c r="GL28" s="319">
        <v>0</v>
      </c>
      <c r="GM28" s="319">
        <v>0</v>
      </c>
      <c r="GN28" s="319">
        <v>0</v>
      </c>
      <c r="GO28" s="319">
        <v>0</v>
      </c>
      <c r="GP28" s="319">
        <v>0</v>
      </c>
      <c r="GQ28" s="319">
        <v>0</v>
      </c>
      <c r="GR28" s="319">
        <v>0</v>
      </c>
      <c r="GS28" s="319">
        <v>0</v>
      </c>
      <c r="GT28" s="319">
        <v>0</v>
      </c>
      <c r="GU28" s="319">
        <v>0</v>
      </c>
      <c r="GV28" s="319">
        <v>0</v>
      </c>
      <c r="GW28" s="319">
        <v>0</v>
      </c>
      <c r="GX28" s="319">
        <v>0</v>
      </c>
      <c r="GY28" s="319">
        <v>0</v>
      </c>
      <c r="GZ28" s="319">
        <v>0</v>
      </c>
      <c r="HA28" s="319">
        <v>0</v>
      </c>
      <c r="HB28" s="319">
        <v>0</v>
      </c>
      <c r="HC28" s="319">
        <v>0</v>
      </c>
      <c r="HD28" s="319">
        <v>0</v>
      </c>
      <c r="HE28" s="319">
        <v>0</v>
      </c>
      <c r="HF28" s="319">
        <v>0</v>
      </c>
      <c r="HG28" s="319">
        <v>0</v>
      </c>
      <c r="HH28" s="319">
        <v>0</v>
      </c>
      <c r="HI28" s="319">
        <v>0</v>
      </c>
      <c r="HJ28" s="319">
        <v>0</v>
      </c>
      <c r="HK28" s="319">
        <v>0</v>
      </c>
      <c r="HL28" s="319">
        <v>0</v>
      </c>
      <c r="HM28" s="319">
        <v>0</v>
      </c>
      <c r="HN28" s="319">
        <v>0</v>
      </c>
      <c r="HO28" s="319">
        <v>0</v>
      </c>
      <c r="HP28" s="319">
        <v>0</v>
      </c>
      <c r="HQ28" s="319">
        <v>0</v>
      </c>
      <c r="HR28" s="319">
        <v>0</v>
      </c>
      <c r="HS28" s="319">
        <v>0</v>
      </c>
      <c r="HT28" s="319">
        <v>0</v>
      </c>
      <c r="HU28" s="319">
        <v>0</v>
      </c>
      <c r="HV28" s="319">
        <v>0</v>
      </c>
      <c r="HW28" s="319">
        <v>0</v>
      </c>
      <c r="HX28" s="319">
        <v>0</v>
      </c>
      <c r="HY28" s="319">
        <v>0</v>
      </c>
      <c r="HZ28" s="319">
        <v>0</v>
      </c>
      <c r="IA28" s="319">
        <v>0</v>
      </c>
      <c r="IB28" s="319">
        <v>0</v>
      </c>
      <c r="IC28" s="319">
        <v>0</v>
      </c>
      <c r="ID28" s="319">
        <v>0</v>
      </c>
      <c r="IE28" s="319">
        <v>0</v>
      </c>
      <c r="IF28" s="319">
        <v>0</v>
      </c>
      <c r="IG28" s="319">
        <v>0</v>
      </c>
      <c r="IH28" s="319">
        <v>0</v>
      </c>
      <c r="II28" s="319">
        <v>0</v>
      </c>
      <c r="IJ28" s="319">
        <v>0</v>
      </c>
      <c r="IK28" s="319">
        <v>0</v>
      </c>
      <c r="IL28" s="319">
        <v>0</v>
      </c>
      <c r="IM28" s="319">
        <v>0</v>
      </c>
      <c r="IN28" s="319">
        <v>0</v>
      </c>
      <c r="IO28" s="319">
        <v>0</v>
      </c>
      <c r="IP28" s="319">
        <v>0</v>
      </c>
      <c r="IQ28" s="319">
        <v>0</v>
      </c>
      <c r="IR28" s="319">
        <v>0</v>
      </c>
      <c r="IS28" s="319">
        <v>0</v>
      </c>
      <c r="IT28" s="319">
        <v>0</v>
      </c>
      <c r="IU28" s="319">
        <v>0</v>
      </c>
      <c r="IV28" s="319">
        <v>0</v>
      </c>
    </row>
    <row r="29" spans="1:256" ht="12.75">
      <c r="A29" s="319">
        <v>0</v>
      </c>
      <c r="B29" s="319" t="s">
        <v>211</v>
      </c>
      <c r="C29" s="319" t="s">
        <v>70</v>
      </c>
      <c r="D29" s="319">
        <v>0</v>
      </c>
      <c r="E29" s="319">
        <v>0</v>
      </c>
      <c r="F29" s="319">
        <v>0</v>
      </c>
      <c r="G29" s="319">
        <v>169.21820000000002</v>
      </c>
      <c r="H29" s="319">
        <v>175.8664618575</v>
      </c>
      <c r="I29" s="319">
        <v>182.22328818628</v>
      </c>
      <c r="J29" s="319">
        <v>188.17673355850476</v>
      </c>
      <c r="K29" s="319">
        <v>194.49447370288001</v>
      </c>
      <c r="L29" s="319">
        <v>200.95765725478958</v>
      </c>
      <c r="M29" s="319">
        <v>207.98624166016194</v>
      </c>
      <c r="N29" s="319">
        <v>215.25672229275222</v>
      </c>
      <c r="O29" s="319">
        <v>222.81443133527907</v>
      </c>
      <c r="P29" s="319">
        <v>228.83804443890358</v>
      </c>
      <c r="Q29" s="319">
        <v>234.51725281334637</v>
      </c>
      <c r="R29" s="319">
        <v>238.18285903707576</v>
      </c>
      <c r="S29" s="319">
        <v>241.81790847331925</v>
      </c>
      <c r="T29" s="319">
        <v>245.64342697272934</v>
      </c>
      <c r="U29" s="319">
        <v>0</v>
      </c>
      <c r="V29" s="319">
        <v>0</v>
      </c>
      <c r="W29" s="319">
        <v>0</v>
      </c>
      <c r="X29" s="319">
        <v>0</v>
      </c>
      <c r="Y29" s="319">
        <v>0</v>
      </c>
      <c r="Z29" s="319">
        <v>0</v>
      </c>
      <c r="AA29" s="319">
        <v>0</v>
      </c>
      <c r="AB29" s="319">
        <v>0</v>
      </c>
      <c r="AC29" s="319">
        <v>0</v>
      </c>
      <c r="AD29" s="319">
        <v>0</v>
      </c>
      <c r="AE29" s="319">
        <v>0</v>
      </c>
      <c r="AF29" s="319">
        <v>0</v>
      </c>
      <c r="AG29" s="319">
        <v>0</v>
      </c>
      <c r="AH29" s="319">
        <v>0</v>
      </c>
      <c r="AI29" s="319">
        <v>0</v>
      </c>
      <c r="AJ29" s="319">
        <v>0</v>
      </c>
      <c r="AK29" s="319">
        <v>0</v>
      </c>
      <c r="AL29" s="319">
        <v>0</v>
      </c>
      <c r="AM29" s="319">
        <v>0</v>
      </c>
      <c r="AN29" s="319">
        <v>0</v>
      </c>
      <c r="AO29" s="319">
        <v>0</v>
      </c>
      <c r="AP29" s="319">
        <v>0</v>
      </c>
      <c r="AQ29" s="319">
        <v>0</v>
      </c>
      <c r="AR29" s="319">
        <v>0</v>
      </c>
      <c r="AS29" s="319">
        <v>0</v>
      </c>
      <c r="AT29" s="319">
        <v>0</v>
      </c>
      <c r="AU29" s="319">
        <v>0</v>
      </c>
      <c r="AV29" s="319">
        <v>0</v>
      </c>
      <c r="AW29" s="319">
        <v>0</v>
      </c>
      <c r="AX29" s="319">
        <v>0</v>
      </c>
      <c r="AY29" s="319">
        <v>0</v>
      </c>
      <c r="AZ29" s="319">
        <v>0</v>
      </c>
      <c r="BA29" s="319">
        <v>0</v>
      </c>
      <c r="BB29" s="319">
        <v>0</v>
      </c>
      <c r="BC29" s="319">
        <v>0</v>
      </c>
      <c r="BD29" s="319">
        <v>0</v>
      </c>
      <c r="BE29" s="319">
        <v>0</v>
      </c>
      <c r="BF29" s="319">
        <v>0</v>
      </c>
      <c r="BG29" s="319">
        <v>0</v>
      </c>
      <c r="BH29" s="319">
        <v>0</v>
      </c>
      <c r="BI29" s="319">
        <v>0</v>
      </c>
      <c r="BJ29" s="319">
        <v>0</v>
      </c>
      <c r="BK29" s="319">
        <v>0</v>
      </c>
      <c r="BL29" s="319">
        <v>0</v>
      </c>
      <c r="BM29" s="319">
        <v>0</v>
      </c>
      <c r="BN29" s="319">
        <v>0</v>
      </c>
      <c r="BO29" s="319">
        <v>0</v>
      </c>
      <c r="BP29" s="319">
        <v>0</v>
      </c>
      <c r="BQ29" s="319">
        <v>0</v>
      </c>
      <c r="BR29" s="319">
        <v>0</v>
      </c>
      <c r="BS29" s="319">
        <v>0</v>
      </c>
      <c r="BT29" s="319">
        <v>0</v>
      </c>
      <c r="BU29" s="319">
        <v>0</v>
      </c>
      <c r="BV29" s="319">
        <v>0</v>
      </c>
      <c r="BW29" s="319">
        <v>0</v>
      </c>
      <c r="BX29" s="319">
        <v>0</v>
      </c>
      <c r="BY29" s="319">
        <v>0</v>
      </c>
      <c r="BZ29" s="319">
        <v>0</v>
      </c>
      <c r="CA29" s="319">
        <v>0</v>
      </c>
      <c r="CB29" s="319">
        <v>0</v>
      </c>
      <c r="CC29" s="319">
        <v>0</v>
      </c>
      <c r="CD29" s="319">
        <v>0</v>
      </c>
      <c r="CE29" s="319">
        <v>0</v>
      </c>
      <c r="CF29" s="319">
        <v>0</v>
      </c>
      <c r="CG29" s="319">
        <v>0</v>
      </c>
      <c r="CH29" s="319">
        <v>0</v>
      </c>
      <c r="CI29" s="319">
        <v>0</v>
      </c>
      <c r="CJ29" s="319">
        <v>0</v>
      </c>
      <c r="CK29" s="319">
        <v>0</v>
      </c>
      <c r="CL29" s="319">
        <v>0</v>
      </c>
      <c r="CM29" s="319">
        <v>0</v>
      </c>
      <c r="CN29" s="319">
        <v>0</v>
      </c>
      <c r="CO29" s="319">
        <v>0</v>
      </c>
      <c r="CP29" s="319">
        <v>0</v>
      </c>
      <c r="CQ29" s="319">
        <v>0</v>
      </c>
      <c r="CR29" s="319">
        <v>0</v>
      </c>
      <c r="CS29" s="319">
        <v>0</v>
      </c>
      <c r="CT29" s="319">
        <v>0</v>
      </c>
      <c r="CU29" s="319">
        <v>0</v>
      </c>
      <c r="CV29" s="319">
        <v>0</v>
      </c>
      <c r="CW29" s="319">
        <v>0</v>
      </c>
      <c r="CX29" s="319">
        <v>0</v>
      </c>
      <c r="CY29" s="319">
        <v>0</v>
      </c>
      <c r="CZ29" s="319">
        <v>0</v>
      </c>
      <c r="DA29" s="319">
        <v>0</v>
      </c>
      <c r="DB29" s="319">
        <v>0</v>
      </c>
      <c r="DC29" s="319">
        <v>0</v>
      </c>
      <c r="DD29" s="319">
        <v>0</v>
      </c>
      <c r="DE29" s="319">
        <v>0</v>
      </c>
      <c r="DF29" s="319">
        <v>0</v>
      </c>
      <c r="DG29" s="319">
        <v>0</v>
      </c>
      <c r="DH29" s="319">
        <v>0</v>
      </c>
      <c r="DI29" s="319">
        <v>0</v>
      </c>
      <c r="DJ29" s="319">
        <v>0</v>
      </c>
      <c r="DK29" s="319">
        <v>0</v>
      </c>
      <c r="DL29" s="319">
        <v>0</v>
      </c>
      <c r="DM29" s="319">
        <v>0</v>
      </c>
      <c r="DN29" s="319">
        <v>0</v>
      </c>
      <c r="DO29" s="319">
        <v>0</v>
      </c>
      <c r="DP29" s="319">
        <v>0</v>
      </c>
      <c r="DQ29" s="319">
        <v>0</v>
      </c>
      <c r="DR29" s="319">
        <v>0</v>
      </c>
      <c r="DS29" s="319">
        <v>0</v>
      </c>
      <c r="DT29" s="319">
        <v>0</v>
      </c>
      <c r="DU29" s="319">
        <v>0</v>
      </c>
      <c r="DV29" s="319">
        <v>0</v>
      </c>
      <c r="DW29" s="319">
        <v>0</v>
      </c>
      <c r="DX29" s="319">
        <v>0</v>
      </c>
      <c r="DY29" s="319">
        <v>0</v>
      </c>
      <c r="DZ29" s="319">
        <v>0</v>
      </c>
      <c r="EA29" s="319">
        <v>0</v>
      </c>
      <c r="EB29" s="319">
        <v>0</v>
      </c>
      <c r="EC29" s="319">
        <v>0</v>
      </c>
      <c r="ED29" s="319">
        <v>0</v>
      </c>
      <c r="EE29" s="319">
        <v>0</v>
      </c>
      <c r="EF29" s="319">
        <v>0</v>
      </c>
      <c r="EG29" s="319">
        <v>0</v>
      </c>
      <c r="EH29" s="319">
        <v>0</v>
      </c>
      <c r="EI29" s="319">
        <v>0</v>
      </c>
      <c r="EJ29" s="319">
        <v>0</v>
      </c>
      <c r="EK29" s="319">
        <v>0</v>
      </c>
      <c r="EL29" s="319">
        <v>0</v>
      </c>
      <c r="EM29" s="319">
        <v>0</v>
      </c>
      <c r="EN29" s="319">
        <v>0</v>
      </c>
      <c r="EO29" s="319">
        <v>0</v>
      </c>
      <c r="EP29" s="319">
        <v>0</v>
      </c>
      <c r="EQ29" s="319">
        <v>0</v>
      </c>
      <c r="ER29" s="319">
        <v>0</v>
      </c>
      <c r="ES29" s="319">
        <v>0</v>
      </c>
      <c r="ET29" s="319">
        <v>0</v>
      </c>
      <c r="EU29" s="319">
        <v>0</v>
      </c>
      <c r="EV29" s="319">
        <v>0</v>
      </c>
      <c r="EW29" s="319">
        <v>0</v>
      </c>
      <c r="EX29" s="319">
        <v>0</v>
      </c>
      <c r="EY29" s="319">
        <v>0</v>
      </c>
      <c r="EZ29" s="319">
        <v>0</v>
      </c>
      <c r="FA29" s="319">
        <v>0</v>
      </c>
      <c r="FB29" s="319">
        <v>0</v>
      </c>
      <c r="FC29" s="319">
        <v>0</v>
      </c>
      <c r="FD29" s="319">
        <v>0</v>
      </c>
      <c r="FE29" s="319">
        <v>0</v>
      </c>
      <c r="FF29" s="319">
        <v>0</v>
      </c>
      <c r="FG29" s="319">
        <v>0</v>
      </c>
      <c r="FH29" s="319">
        <v>0</v>
      </c>
      <c r="FI29" s="319">
        <v>0</v>
      </c>
      <c r="FJ29" s="319">
        <v>0</v>
      </c>
      <c r="FK29" s="319">
        <v>0</v>
      </c>
      <c r="FL29" s="319">
        <v>0</v>
      </c>
      <c r="FM29" s="319">
        <v>0</v>
      </c>
      <c r="FN29" s="319">
        <v>0</v>
      </c>
      <c r="FO29" s="319">
        <v>0</v>
      </c>
      <c r="FP29" s="319">
        <v>0</v>
      </c>
      <c r="FQ29" s="319">
        <v>0</v>
      </c>
      <c r="FR29" s="319">
        <v>0</v>
      </c>
      <c r="FS29" s="319">
        <v>0</v>
      </c>
      <c r="FT29" s="319">
        <v>0</v>
      </c>
      <c r="FU29" s="319">
        <v>0</v>
      </c>
      <c r="FV29" s="319">
        <v>0</v>
      </c>
      <c r="FW29" s="319">
        <v>0</v>
      </c>
      <c r="FX29" s="319">
        <v>0</v>
      </c>
      <c r="FY29" s="319">
        <v>0</v>
      </c>
      <c r="FZ29" s="319">
        <v>0</v>
      </c>
      <c r="GA29" s="319">
        <v>0</v>
      </c>
      <c r="GB29" s="319">
        <v>0</v>
      </c>
      <c r="GC29" s="319">
        <v>0</v>
      </c>
      <c r="GD29" s="319">
        <v>0</v>
      </c>
      <c r="GE29" s="319">
        <v>0</v>
      </c>
      <c r="GF29" s="319">
        <v>0</v>
      </c>
      <c r="GG29" s="319">
        <v>0</v>
      </c>
      <c r="GH29" s="319">
        <v>0</v>
      </c>
      <c r="GI29" s="319">
        <v>0</v>
      </c>
      <c r="GJ29" s="319">
        <v>0</v>
      </c>
      <c r="GK29" s="319">
        <v>0</v>
      </c>
      <c r="GL29" s="319">
        <v>0</v>
      </c>
      <c r="GM29" s="319">
        <v>0</v>
      </c>
      <c r="GN29" s="319">
        <v>0</v>
      </c>
      <c r="GO29" s="319">
        <v>0</v>
      </c>
      <c r="GP29" s="319">
        <v>0</v>
      </c>
      <c r="GQ29" s="319">
        <v>0</v>
      </c>
      <c r="GR29" s="319">
        <v>0</v>
      </c>
      <c r="GS29" s="319">
        <v>0</v>
      </c>
      <c r="GT29" s="319">
        <v>0</v>
      </c>
      <c r="GU29" s="319">
        <v>0</v>
      </c>
      <c r="GV29" s="319">
        <v>0</v>
      </c>
      <c r="GW29" s="319">
        <v>0</v>
      </c>
      <c r="GX29" s="319">
        <v>0</v>
      </c>
      <c r="GY29" s="319">
        <v>0</v>
      </c>
      <c r="GZ29" s="319">
        <v>0</v>
      </c>
      <c r="HA29" s="319">
        <v>0</v>
      </c>
      <c r="HB29" s="319">
        <v>0</v>
      </c>
      <c r="HC29" s="319">
        <v>0</v>
      </c>
      <c r="HD29" s="319">
        <v>0</v>
      </c>
      <c r="HE29" s="319">
        <v>0</v>
      </c>
      <c r="HF29" s="319">
        <v>0</v>
      </c>
      <c r="HG29" s="319">
        <v>0</v>
      </c>
      <c r="HH29" s="319">
        <v>0</v>
      </c>
      <c r="HI29" s="319">
        <v>0</v>
      </c>
      <c r="HJ29" s="319">
        <v>0</v>
      </c>
      <c r="HK29" s="319">
        <v>0</v>
      </c>
      <c r="HL29" s="319">
        <v>0</v>
      </c>
      <c r="HM29" s="319">
        <v>0</v>
      </c>
      <c r="HN29" s="319">
        <v>0</v>
      </c>
      <c r="HO29" s="319">
        <v>0</v>
      </c>
      <c r="HP29" s="319">
        <v>0</v>
      </c>
      <c r="HQ29" s="319">
        <v>0</v>
      </c>
      <c r="HR29" s="319">
        <v>0</v>
      </c>
      <c r="HS29" s="319">
        <v>0</v>
      </c>
      <c r="HT29" s="319">
        <v>0</v>
      </c>
      <c r="HU29" s="319">
        <v>0</v>
      </c>
      <c r="HV29" s="319">
        <v>0</v>
      </c>
      <c r="HW29" s="319">
        <v>0</v>
      </c>
      <c r="HX29" s="319">
        <v>0</v>
      </c>
      <c r="HY29" s="319">
        <v>0</v>
      </c>
      <c r="HZ29" s="319">
        <v>0</v>
      </c>
      <c r="IA29" s="319">
        <v>0</v>
      </c>
      <c r="IB29" s="319">
        <v>0</v>
      </c>
      <c r="IC29" s="319">
        <v>0</v>
      </c>
      <c r="ID29" s="319">
        <v>0</v>
      </c>
      <c r="IE29" s="319">
        <v>0</v>
      </c>
      <c r="IF29" s="319">
        <v>0</v>
      </c>
      <c r="IG29" s="319">
        <v>0</v>
      </c>
      <c r="IH29" s="319">
        <v>0</v>
      </c>
      <c r="II29" s="319">
        <v>0</v>
      </c>
      <c r="IJ29" s="319">
        <v>0</v>
      </c>
      <c r="IK29" s="319">
        <v>0</v>
      </c>
      <c r="IL29" s="319">
        <v>0</v>
      </c>
      <c r="IM29" s="319">
        <v>0</v>
      </c>
      <c r="IN29" s="319">
        <v>0</v>
      </c>
      <c r="IO29" s="319">
        <v>0</v>
      </c>
      <c r="IP29" s="319">
        <v>0</v>
      </c>
      <c r="IQ29" s="319">
        <v>0</v>
      </c>
      <c r="IR29" s="319">
        <v>0</v>
      </c>
      <c r="IS29" s="319">
        <v>0</v>
      </c>
      <c r="IT29" s="319">
        <v>0</v>
      </c>
      <c r="IU29" s="319">
        <v>0</v>
      </c>
      <c r="IV29" s="319">
        <v>0</v>
      </c>
    </row>
    <row r="30" spans="1:256" ht="12.75">
      <c r="A30" s="319">
        <v>0</v>
      </c>
      <c r="B30" s="319">
        <v>0</v>
      </c>
      <c r="C30" s="319">
        <v>0</v>
      </c>
      <c r="D30" s="319">
        <v>0</v>
      </c>
      <c r="E30" s="319">
        <v>0</v>
      </c>
      <c r="F30" s="319">
        <v>0</v>
      </c>
      <c r="G30" s="319">
        <v>0</v>
      </c>
      <c r="H30" s="319">
        <v>0</v>
      </c>
      <c r="I30" s="319">
        <v>0</v>
      </c>
      <c r="J30" s="319">
        <v>0</v>
      </c>
      <c r="K30" s="319">
        <v>0</v>
      </c>
      <c r="L30" s="319">
        <v>0</v>
      </c>
      <c r="M30" s="319">
        <v>0</v>
      </c>
      <c r="N30" s="319">
        <v>0</v>
      </c>
      <c r="O30" s="319">
        <v>0</v>
      </c>
      <c r="P30" s="319">
        <v>0</v>
      </c>
      <c r="Q30" s="319">
        <v>0</v>
      </c>
      <c r="R30" s="319">
        <v>0</v>
      </c>
      <c r="S30" s="319">
        <v>0</v>
      </c>
      <c r="T30" s="319">
        <v>0</v>
      </c>
      <c r="U30" s="319">
        <v>0</v>
      </c>
      <c r="V30" s="319">
        <v>0</v>
      </c>
      <c r="W30" s="319">
        <v>0</v>
      </c>
      <c r="X30" s="319">
        <v>0</v>
      </c>
      <c r="Y30" s="319">
        <v>0</v>
      </c>
      <c r="Z30" s="319">
        <v>0</v>
      </c>
      <c r="AA30" s="319">
        <v>0</v>
      </c>
      <c r="AB30" s="319">
        <v>0</v>
      </c>
      <c r="AC30" s="319">
        <v>0</v>
      </c>
      <c r="AD30" s="319">
        <v>0</v>
      </c>
      <c r="AE30" s="319">
        <v>0</v>
      </c>
      <c r="AF30" s="319">
        <v>0</v>
      </c>
      <c r="AG30" s="319">
        <v>0</v>
      </c>
      <c r="AH30" s="319">
        <v>0</v>
      </c>
      <c r="AI30" s="319">
        <v>0</v>
      </c>
      <c r="AJ30" s="319">
        <v>0</v>
      </c>
      <c r="AK30" s="319">
        <v>0</v>
      </c>
      <c r="AL30" s="319">
        <v>0</v>
      </c>
      <c r="AM30" s="319">
        <v>0</v>
      </c>
      <c r="AN30" s="319">
        <v>0</v>
      </c>
      <c r="AO30" s="319">
        <v>0</v>
      </c>
      <c r="AP30" s="319">
        <v>0</v>
      </c>
      <c r="AQ30" s="319">
        <v>0</v>
      </c>
      <c r="AR30" s="319">
        <v>0</v>
      </c>
      <c r="AS30" s="319">
        <v>0</v>
      </c>
      <c r="AT30" s="319">
        <v>0</v>
      </c>
      <c r="AU30" s="319">
        <v>0</v>
      </c>
      <c r="AV30" s="319">
        <v>0</v>
      </c>
      <c r="AW30" s="319">
        <v>0</v>
      </c>
      <c r="AX30" s="319">
        <v>0</v>
      </c>
      <c r="AY30" s="319">
        <v>0</v>
      </c>
      <c r="AZ30" s="319">
        <v>0</v>
      </c>
      <c r="BA30" s="319">
        <v>0</v>
      </c>
      <c r="BB30" s="319">
        <v>0</v>
      </c>
      <c r="BC30" s="319">
        <v>0</v>
      </c>
      <c r="BD30" s="319">
        <v>0</v>
      </c>
      <c r="BE30" s="319">
        <v>0</v>
      </c>
      <c r="BF30" s="319">
        <v>0</v>
      </c>
      <c r="BG30" s="319">
        <v>0</v>
      </c>
      <c r="BH30" s="319">
        <v>0</v>
      </c>
      <c r="BI30" s="319">
        <v>0</v>
      </c>
      <c r="BJ30" s="319">
        <v>0</v>
      </c>
      <c r="BK30" s="319">
        <v>0</v>
      </c>
      <c r="BL30" s="319">
        <v>0</v>
      </c>
      <c r="BM30" s="319">
        <v>0</v>
      </c>
      <c r="BN30" s="319">
        <v>0</v>
      </c>
      <c r="BO30" s="319">
        <v>0</v>
      </c>
      <c r="BP30" s="319">
        <v>0</v>
      </c>
      <c r="BQ30" s="319">
        <v>0</v>
      </c>
      <c r="BR30" s="319">
        <v>0</v>
      </c>
      <c r="BS30" s="319">
        <v>0</v>
      </c>
      <c r="BT30" s="319">
        <v>0</v>
      </c>
      <c r="BU30" s="319">
        <v>0</v>
      </c>
      <c r="BV30" s="319">
        <v>0</v>
      </c>
      <c r="BW30" s="319">
        <v>0</v>
      </c>
      <c r="BX30" s="319">
        <v>0</v>
      </c>
      <c r="BY30" s="319">
        <v>0</v>
      </c>
      <c r="BZ30" s="319">
        <v>0</v>
      </c>
      <c r="CA30" s="319">
        <v>0</v>
      </c>
      <c r="CB30" s="319">
        <v>0</v>
      </c>
      <c r="CC30" s="319">
        <v>0</v>
      </c>
      <c r="CD30" s="319">
        <v>0</v>
      </c>
      <c r="CE30" s="319">
        <v>0</v>
      </c>
      <c r="CF30" s="319">
        <v>0</v>
      </c>
      <c r="CG30" s="319">
        <v>0</v>
      </c>
      <c r="CH30" s="319">
        <v>0</v>
      </c>
      <c r="CI30" s="319">
        <v>0</v>
      </c>
      <c r="CJ30" s="319">
        <v>0</v>
      </c>
      <c r="CK30" s="319">
        <v>0</v>
      </c>
      <c r="CL30" s="319">
        <v>0</v>
      </c>
      <c r="CM30" s="319">
        <v>0</v>
      </c>
      <c r="CN30" s="319">
        <v>0</v>
      </c>
      <c r="CO30" s="319">
        <v>0</v>
      </c>
      <c r="CP30" s="319">
        <v>0</v>
      </c>
      <c r="CQ30" s="319">
        <v>0</v>
      </c>
      <c r="CR30" s="319">
        <v>0</v>
      </c>
      <c r="CS30" s="319">
        <v>0</v>
      </c>
      <c r="CT30" s="319">
        <v>0</v>
      </c>
      <c r="CU30" s="319">
        <v>0</v>
      </c>
      <c r="CV30" s="319">
        <v>0</v>
      </c>
      <c r="CW30" s="319">
        <v>0</v>
      </c>
      <c r="CX30" s="319">
        <v>0</v>
      </c>
      <c r="CY30" s="319">
        <v>0</v>
      </c>
      <c r="CZ30" s="319">
        <v>0</v>
      </c>
      <c r="DA30" s="319">
        <v>0</v>
      </c>
      <c r="DB30" s="319">
        <v>0</v>
      </c>
      <c r="DC30" s="319">
        <v>0</v>
      </c>
      <c r="DD30" s="319">
        <v>0</v>
      </c>
      <c r="DE30" s="319">
        <v>0</v>
      </c>
      <c r="DF30" s="319">
        <v>0</v>
      </c>
      <c r="DG30" s="319">
        <v>0</v>
      </c>
      <c r="DH30" s="319">
        <v>0</v>
      </c>
      <c r="DI30" s="319">
        <v>0</v>
      </c>
      <c r="DJ30" s="319">
        <v>0</v>
      </c>
      <c r="DK30" s="319">
        <v>0</v>
      </c>
      <c r="DL30" s="319">
        <v>0</v>
      </c>
      <c r="DM30" s="319">
        <v>0</v>
      </c>
      <c r="DN30" s="319">
        <v>0</v>
      </c>
      <c r="DO30" s="319">
        <v>0</v>
      </c>
      <c r="DP30" s="319">
        <v>0</v>
      </c>
      <c r="DQ30" s="319">
        <v>0</v>
      </c>
      <c r="DR30" s="319">
        <v>0</v>
      </c>
      <c r="DS30" s="319">
        <v>0</v>
      </c>
      <c r="DT30" s="319">
        <v>0</v>
      </c>
      <c r="DU30" s="319">
        <v>0</v>
      </c>
      <c r="DV30" s="319">
        <v>0</v>
      </c>
      <c r="DW30" s="319">
        <v>0</v>
      </c>
      <c r="DX30" s="319">
        <v>0</v>
      </c>
      <c r="DY30" s="319">
        <v>0</v>
      </c>
      <c r="DZ30" s="319">
        <v>0</v>
      </c>
      <c r="EA30" s="319">
        <v>0</v>
      </c>
      <c r="EB30" s="319">
        <v>0</v>
      </c>
      <c r="EC30" s="319">
        <v>0</v>
      </c>
      <c r="ED30" s="319">
        <v>0</v>
      </c>
      <c r="EE30" s="319">
        <v>0</v>
      </c>
      <c r="EF30" s="319">
        <v>0</v>
      </c>
      <c r="EG30" s="319">
        <v>0</v>
      </c>
      <c r="EH30" s="319">
        <v>0</v>
      </c>
      <c r="EI30" s="319">
        <v>0</v>
      </c>
      <c r="EJ30" s="319">
        <v>0</v>
      </c>
      <c r="EK30" s="319">
        <v>0</v>
      </c>
      <c r="EL30" s="319">
        <v>0</v>
      </c>
      <c r="EM30" s="319">
        <v>0</v>
      </c>
      <c r="EN30" s="319">
        <v>0</v>
      </c>
      <c r="EO30" s="319">
        <v>0</v>
      </c>
      <c r="EP30" s="319">
        <v>0</v>
      </c>
      <c r="EQ30" s="319">
        <v>0</v>
      </c>
      <c r="ER30" s="319">
        <v>0</v>
      </c>
      <c r="ES30" s="319">
        <v>0</v>
      </c>
      <c r="ET30" s="319">
        <v>0</v>
      </c>
      <c r="EU30" s="319">
        <v>0</v>
      </c>
      <c r="EV30" s="319">
        <v>0</v>
      </c>
      <c r="EW30" s="319">
        <v>0</v>
      </c>
      <c r="EX30" s="319">
        <v>0</v>
      </c>
      <c r="EY30" s="319">
        <v>0</v>
      </c>
      <c r="EZ30" s="319">
        <v>0</v>
      </c>
      <c r="FA30" s="319">
        <v>0</v>
      </c>
      <c r="FB30" s="319">
        <v>0</v>
      </c>
      <c r="FC30" s="319">
        <v>0</v>
      </c>
      <c r="FD30" s="319">
        <v>0</v>
      </c>
      <c r="FE30" s="319">
        <v>0</v>
      </c>
      <c r="FF30" s="319">
        <v>0</v>
      </c>
      <c r="FG30" s="319">
        <v>0</v>
      </c>
      <c r="FH30" s="319">
        <v>0</v>
      </c>
      <c r="FI30" s="319">
        <v>0</v>
      </c>
      <c r="FJ30" s="319">
        <v>0</v>
      </c>
      <c r="FK30" s="319">
        <v>0</v>
      </c>
      <c r="FL30" s="319">
        <v>0</v>
      </c>
      <c r="FM30" s="319">
        <v>0</v>
      </c>
      <c r="FN30" s="319">
        <v>0</v>
      </c>
      <c r="FO30" s="319">
        <v>0</v>
      </c>
      <c r="FP30" s="319">
        <v>0</v>
      </c>
      <c r="FQ30" s="319">
        <v>0</v>
      </c>
      <c r="FR30" s="319">
        <v>0</v>
      </c>
      <c r="FS30" s="319">
        <v>0</v>
      </c>
      <c r="FT30" s="319">
        <v>0</v>
      </c>
      <c r="FU30" s="319">
        <v>0</v>
      </c>
      <c r="FV30" s="319">
        <v>0</v>
      </c>
      <c r="FW30" s="319">
        <v>0</v>
      </c>
      <c r="FX30" s="319">
        <v>0</v>
      </c>
      <c r="FY30" s="319">
        <v>0</v>
      </c>
      <c r="FZ30" s="319">
        <v>0</v>
      </c>
      <c r="GA30" s="319">
        <v>0</v>
      </c>
      <c r="GB30" s="319">
        <v>0</v>
      </c>
      <c r="GC30" s="319">
        <v>0</v>
      </c>
      <c r="GD30" s="319">
        <v>0</v>
      </c>
      <c r="GE30" s="319">
        <v>0</v>
      </c>
      <c r="GF30" s="319">
        <v>0</v>
      </c>
      <c r="GG30" s="319">
        <v>0</v>
      </c>
      <c r="GH30" s="319">
        <v>0</v>
      </c>
      <c r="GI30" s="319">
        <v>0</v>
      </c>
      <c r="GJ30" s="319">
        <v>0</v>
      </c>
      <c r="GK30" s="319">
        <v>0</v>
      </c>
      <c r="GL30" s="319">
        <v>0</v>
      </c>
      <c r="GM30" s="319">
        <v>0</v>
      </c>
      <c r="GN30" s="319">
        <v>0</v>
      </c>
      <c r="GO30" s="319">
        <v>0</v>
      </c>
      <c r="GP30" s="319">
        <v>0</v>
      </c>
      <c r="GQ30" s="319">
        <v>0</v>
      </c>
      <c r="GR30" s="319">
        <v>0</v>
      </c>
      <c r="GS30" s="319">
        <v>0</v>
      </c>
      <c r="GT30" s="319">
        <v>0</v>
      </c>
      <c r="GU30" s="319">
        <v>0</v>
      </c>
      <c r="GV30" s="319">
        <v>0</v>
      </c>
      <c r="GW30" s="319">
        <v>0</v>
      </c>
      <c r="GX30" s="319">
        <v>0</v>
      </c>
      <c r="GY30" s="319">
        <v>0</v>
      </c>
      <c r="GZ30" s="319">
        <v>0</v>
      </c>
      <c r="HA30" s="319">
        <v>0</v>
      </c>
      <c r="HB30" s="319">
        <v>0</v>
      </c>
      <c r="HC30" s="319">
        <v>0</v>
      </c>
      <c r="HD30" s="319">
        <v>0</v>
      </c>
      <c r="HE30" s="319">
        <v>0</v>
      </c>
      <c r="HF30" s="319">
        <v>0</v>
      </c>
      <c r="HG30" s="319">
        <v>0</v>
      </c>
      <c r="HH30" s="319">
        <v>0</v>
      </c>
      <c r="HI30" s="319">
        <v>0</v>
      </c>
      <c r="HJ30" s="319">
        <v>0</v>
      </c>
      <c r="HK30" s="319">
        <v>0</v>
      </c>
      <c r="HL30" s="319">
        <v>0</v>
      </c>
      <c r="HM30" s="319">
        <v>0</v>
      </c>
      <c r="HN30" s="319">
        <v>0</v>
      </c>
      <c r="HO30" s="319">
        <v>0</v>
      </c>
      <c r="HP30" s="319">
        <v>0</v>
      </c>
      <c r="HQ30" s="319">
        <v>0</v>
      </c>
      <c r="HR30" s="319">
        <v>0</v>
      </c>
      <c r="HS30" s="319">
        <v>0</v>
      </c>
      <c r="HT30" s="319">
        <v>0</v>
      </c>
      <c r="HU30" s="319">
        <v>0</v>
      </c>
      <c r="HV30" s="319">
        <v>0</v>
      </c>
      <c r="HW30" s="319">
        <v>0</v>
      </c>
      <c r="HX30" s="319">
        <v>0</v>
      </c>
      <c r="HY30" s="319">
        <v>0</v>
      </c>
      <c r="HZ30" s="319">
        <v>0</v>
      </c>
      <c r="IA30" s="319">
        <v>0</v>
      </c>
      <c r="IB30" s="319">
        <v>0</v>
      </c>
      <c r="IC30" s="319">
        <v>0</v>
      </c>
      <c r="ID30" s="319">
        <v>0</v>
      </c>
      <c r="IE30" s="319">
        <v>0</v>
      </c>
      <c r="IF30" s="319">
        <v>0</v>
      </c>
      <c r="IG30" s="319">
        <v>0</v>
      </c>
      <c r="IH30" s="319">
        <v>0</v>
      </c>
      <c r="II30" s="319">
        <v>0</v>
      </c>
      <c r="IJ30" s="319">
        <v>0</v>
      </c>
      <c r="IK30" s="319">
        <v>0</v>
      </c>
      <c r="IL30" s="319">
        <v>0</v>
      </c>
      <c r="IM30" s="319">
        <v>0</v>
      </c>
      <c r="IN30" s="319">
        <v>0</v>
      </c>
      <c r="IO30" s="319">
        <v>0</v>
      </c>
      <c r="IP30" s="319">
        <v>0</v>
      </c>
      <c r="IQ30" s="319">
        <v>0</v>
      </c>
      <c r="IR30" s="319">
        <v>0</v>
      </c>
      <c r="IS30" s="319">
        <v>0</v>
      </c>
      <c r="IT30" s="319">
        <v>0</v>
      </c>
      <c r="IU30" s="319">
        <v>0</v>
      </c>
      <c r="IV30" s="319">
        <v>0</v>
      </c>
    </row>
    <row r="31" spans="1:256" ht="12.75">
      <c r="A31" s="319">
        <v>0</v>
      </c>
      <c r="B31" s="319">
        <v>0</v>
      </c>
      <c r="C31" s="319">
        <v>0</v>
      </c>
      <c r="D31" s="319">
        <v>0</v>
      </c>
      <c r="E31" s="319">
        <v>0</v>
      </c>
      <c r="F31" s="319">
        <v>0</v>
      </c>
      <c r="G31" s="319">
        <v>0</v>
      </c>
      <c r="H31" s="319">
        <v>0</v>
      </c>
      <c r="I31" s="319">
        <v>0</v>
      </c>
      <c r="J31" s="319">
        <v>0</v>
      </c>
      <c r="K31" s="319">
        <v>0</v>
      </c>
      <c r="L31" s="319">
        <v>0</v>
      </c>
      <c r="M31" s="319">
        <v>0</v>
      </c>
      <c r="N31" s="319">
        <v>0</v>
      </c>
      <c r="O31" s="319">
        <v>0</v>
      </c>
      <c r="P31" s="319">
        <v>0</v>
      </c>
      <c r="Q31" s="319">
        <v>0</v>
      </c>
      <c r="R31" s="319">
        <v>0</v>
      </c>
      <c r="S31" s="319">
        <v>0</v>
      </c>
      <c r="T31" s="319">
        <v>0</v>
      </c>
      <c r="U31" s="319">
        <v>0</v>
      </c>
      <c r="V31" s="319">
        <v>0</v>
      </c>
      <c r="W31" s="319">
        <v>0</v>
      </c>
      <c r="X31" s="319">
        <v>0</v>
      </c>
      <c r="Y31" s="319">
        <v>0</v>
      </c>
      <c r="Z31" s="319">
        <v>0</v>
      </c>
      <c r="AA31" s="319">
        <v>0</v>
      </c>
      <c r="AB31" s="319">
        <v>0</v>
      </c>
      <c r="AC31" s="319">
        <v>0</v>
      </c>
      <c r="AD31" s="319">
        <v>0</v>
      </c>
      <c r="AE31" s="319">
        <v>0</v>
      </c>
      <c r="AF31" s="319">
        <v>0</v>
      </c>
      <c r="AG31" s="319">
        <v>0</v>
      </c>
      <c r="AH31" s="319">
        <v>0</v>
      </c>
      <c r="AI31" s="319">
        <v>0</v>
      </c>
      <c r="AJ31" s="319">
        <v>0</v>
      </c>
      <c r="AK31" s="319">
        <v>0</v>
      </c>
      <c r="AL31" s="319">
        <v>0</v>
      </c>
      <c r="AM31" s="319">
        <v>0</v>
      </c>
      <c r="AN31" s="319">
        <v>0</v>
      </c>
      <c r="AO31" s="319">
        <v>0</v>
      </c>
      <c r="AP31" s="319">
        <v>0</v>
      </c>
      <c r="AQ31" s="319">
        <v>0</v>
      </c>
      <c r="AR31" s="319">
        <v>0</v>
      </c>
      <c r="AS31" s="319">
        <v>0</v>
      </c>
      <c r="AT31" s="319">
        <v>0</v>
      </c>
      <c r="AU31" s="319">
        <v>0</v>
      </c>
      <c r="AV31" s="319">
        <v>0</v>
      </c>
      <c r="AW31" s="319">
        <v>0</v>
      </c>
      <c r="AX31" s="319">
        <v>0</v>
      </c>
      <c r="AY31" s="319">
        <v>0</v>
      </c>
      <c r="AZ31" s="319">
        <v>0</v>
      </c>
      <c r="BA31" s="319">
        <v>0</v>
      </c>
      <c r="BB31" s="319">
        <v>0</v>
      </c>
      <c r="BC31" s="319">
        <v>0</v>
      </c>
      <c r="BD31" s="319">
        <v>0</v>
      </c>
      <c r="BE31" s="319">
        <v>0</v>
      </c>
      <c r="BF31" s="319">
        <v>0</v>
      </c>
      <c r="BG31" s="319">
        <v>0</v>
      </c>
      <c r="BH31" s="319">
        <v>0</v>
      </c>
      <c r="BI31" s="319">
        <v>0</v>
      </c>
      <c r="BJ31" s="319">
        <v>0</v>
      </c>
      <c r="BK31" s="319">
        <v>0</v>
      </c>
      <c r="BL31" s="319">
        <v>0</v>
      </c>
      <c r="BM31" s="319">
        <v>0</v>
      </c>
      <c r="BN31" s="319">
        <v>0</v>
      </c>
      <c r="BO31" s="319">
        <v>0</v>
      </c>
      <c r="BP31" s="319">
        <v>0</v>
      </c>
      <c r="BQ31" s="319">
        <v>0</v>
      </c>
      <c r="BR31" s="319">
        <v>0</v>
      </c>
      <c r="BS31" s="319">
        <v>0</v>
      </c>
      <c r="BT31" s="319">
        <v>0</v>
      </c>
      <c r="BU31" s="319">
        <v>0</v>
      </c>
      <c r="BV31" s="319">
        <v>0</v>
      </c>
      <c r="BW31" s="319">
        <v>0</v>
      </c>
      <c r="BX31" s="319">
        <v>0</v>
      </c>
      <c r="BY31" s="319">
        <v>0</v>
      </c>
      <c r="BZ31" s="319">
        <v>0</v>
      </c>
      <c r="CA31" s="319">
        <v>0</v>
      </c>
      <c r="CB31" s="319">
        <v>0</v>
      </c>
      <c r="CC31" s="319">
        <v>0</v>
      </c>
      <c r="CD31" s="319">
        <v>0</v>
      </c>
      <c r="CE31" s="319">
        <v>0</v>
      </c>
      <c r="CF31" s="319">
        <v>0</v>
      </c>
      <c r="CG31" s="319">
        <v>0</v>
      </c>
      <c r="CH31" s="319">
        <v>0</v>
      </c>
      <c r="CI31" s="319">
        <v>0</v>
      </c>
      <c r="CJ31" s="319">
        <v>0</v>
      </c>
      <c r="CK31" s="319">
        <v>0</v>
      </c>
      <c r="CL31" s="319">
        <v>0</v>
      </c>
      <c r="CM31" s="319">
        <v>0</v>
      </c>
      <c r="CN31" s="319">
        <v>0</v>
      </c>
      <c r="CO31" s="319">
        <v>0</v>
      </c>
      <c r="CP31" s="319">
        <v>0</v>
      </c>
      <c r="CQ31" s="319">
        <v>0</v>
      </c>
      <c r="CR31" s="319">
        <v>0</v>
      </c>
      <c r="CS31" s="319">
        <v>0</v>
      </c>
      <c r="CT31" s="319">
        <v>0</v>
      </c>
      <c r="CU31" s="319">
        <v>0</v>
      </c>
      <c r="CV31" s="319">
        <v>0</v>
      </c>
      <c r="CW31" s="319">
        <v>0</v>
      </c>
      <c r="CX31" s="319">
        <v>0</v>
      </c>
      <c r="CY31" s="319">
        <v>0</v>
      </c>
      <c r="CZ31" s="319">
        <v>0</v>
      </c>
      <c r="DA31" s="319">
        <v>0</v>
      </c>
      <c r="DB31" s="319">
        <v>0</v>
      </c>
      <c r="DC31" s="319">
        <v>0</v>
      </c>
      <c r="DD31" s="319">
        <v>0</v>
      </c>
      <c r="DE31" s="319">
        <v>0</v>
      </c>
      <c r="DF31" s="319">
        <v>0</v>
      </c>
      <c r="DG31" s="319">
        <v>0</v>
      </c>
      <c r="DH31" s="319">
        <v>0</v>
      </c>
      <c r="DI31" s="319">
        <v>0</v>
      </c>
      <c r="DJ31" s="319">
        <v>0</v>
      </c>
      <c r="DK31" s="319">
        <v>0</v>
      </c>
      <c r="DL31" s="319">
        <v>0</v>
      </c>
      <c r="DM31" s="319">
        <v>0</v>
      </c>
      <c r="DN31" s="319">
        <v>0</v>
      </c>
      <c r="DO31" s="319">
        <v>0</v>
      </c>
      <c r="DP31" s="319">
        <v>0</v>
      </c>
      <c r="DQ31" s="319">
        <v>0</v>
      </c>
      <c r="DR31" s="319">
        <v>0</v>
      </c>
      <c r="DS31" s="319">
        <v>0</v>
      </c>
      <c r="DT31" s="319">
        <v>0</v>
      </c>
      <c r="DU31" s="319">
        <v>0</v>
      </c>
      <c r="DV31" s="319">
        <v>0</v>
      </c>
      <c r="DW31" s="319">
        <v>0</v>
      </c>
      <c r="DX31" s="319">
        <v>0</v>
      </c>
      <c r="DY31" s="319">
        <v>0</v>
      </c>
      <c r="DZ31" s="319">
        <v>0</v>
      </c>
      <c r="EA31" s="319">
        <v>0</v>
      </c>
      <c r="EB31" s="319">
        <v>0</v>
      </c>
      <c r="EC31" s="319">
        <v>0</v>
      </c>
      <c r="ED31" s="319">
        <v>0</v>
      </c>
      <c r="EE31" s="319">
        <v>0</v>
      </c>
      <c r="EF31" s="319">
        <v>0</v>
      </c>
      <c r="EG31" s="319">
        <v>0</v>
      </c>
      <c r="EH31" s="319">
        <v>0</v>
      </c>
      <c r="EI31" s="319">
        <v>0</v>
      </c>
      <c r="EJ31" s="319">
        <v>0</v>
      </c>
      <c r="EK31" s="319">
        <v>0</v>
      </c>
      <c r="EL31" s="319">
        <v>0</v>
      </c>
      <c r="EM31" s="319">
        <v>0</v>
      </c>
      <c r="EN31" s="319">
        <v>0</v>
      </c>
      <c r="EO31" s="319">
        <v>0</v>
      </c>
      <c r="EP31" s="319">
        <v>0</v>
      </c>
      <c r="EQ31" s="319">
        <v>0</v>
      </c>
      <c r="ER31" s="319">
        <v>0</v>
      </c>
      <c r="ES31" s="319">
        <v>0</v>
      </c>
      <c r="ET31" s="319">
        <v>0</v>
      </c>
      <c r="EU31" s="319">
        <v>0</v>
      </c>
      <c r="EV31" s="319">
        <v>0</v>
      </c>
      <c r="EW31" s="319">
        <v>0</v>
      </c>
      <c r="EX31" s="319">
        <v>0</v>
      </c>
      <c r="EY31" s="319">
        <v>0</v>
      </c>
      <c r="EZ31" s="319">
        <v>0</v>
      </c>
      <c r="FA31" s="319">
        <v>0</v>
      </c>
      <c r="FB31" s="319">
        <v>0</v>
      </c>
      <c r="FC31" s="319">
        <v>0</v>
      </c>
      <c r="FD31" s="319">
        <v>0</v>
      </c>
      <c r="FE31" s="319">
        <v>0</v>
      </c>
      <c r="FF31" s="319">
        <v>0</v>
      </c>
      <c r="FG31" s="319">
        <v>0</v>
      </c>
      <c r="FH31" s="319">
        <v>0</v>
      </c>
      <c r="FI31" s="319">
        <v>0</v>
      </c>
      <c r="FJ31" s="319">
        <v>0</v>
      </c>
      <c r="FK31" s="319">
        <v>0</v>
      </c>
      <c r="FL31" s="319">
        <v>0</v>
      </c>
      <c r="FM31" s="319">
        <v>0</v>
      </c>
      <c r="FN31" s="319">
        <v>0</v>
      </c>
      <c r="FO31" s="319">
        <v>0</v>
      </c>
      <c r="FP31" s="319">
        <v>0</v>
      </c>
      <c r="FQ31" s="319">
        <v>0</v>
      </c>
      <c r="FR31" s="319">
        <v>0</v>
      </c>
      <c r="FS31" s="319">
        <v>0</v>
      </c>
      <c r="FT31" s="319">
        <v>0</v>
      </c>
      <c r="FU31" s="319">
        <v>0</v>
      </c>
      <c r="FV31" s="319">
        <v>0</v>
      </c>
      <c r="FW31" s="319">
        <v>0</v>
      </c>
      <c r="FX31" s="319">
        <v>0</v>
      </c>
      <c r="FY31" s="319">
        <v>0</v>
      </c>
      <c r="FZ31" s="319">
        <v>0</v>
      </c>
      <c r="GA31" s="319">
        <v>0</v>
      </c>
      <c r="GB31" s="319">
        <v>0</v>
      </c>
      <c r="GC31" s="319">
        <v>0</v>
      </c>
      <c r="GD31" s="319">
        <v>0</v>
      </c>
      <c r="GE31" s="319">
        <v>0</v>
      </c>
      <c r="GF31" s="319">
        <v>0</v>
      </c>
      <c r="GG31" s="319">
        <v>0</v>
      </c>
      <c r="GH31" s="319">
        <v>0</v>
      </c>
      <c r="GI31" s="319">
        <v>0</v>
      </c>
      <c r="GJ31" s="319">
        <v>0</v>
      </c>
      <c r="GK31" s="319">
        <v>0</v>
      </c>
      <c r="GL31" s="319">
        <v>0</v>
      </c>
      <c r="GM31" s="319">
        <v>0</v>
      </c>
      <c r="GN31" s="319">
        <v>0</v>
      </c>
      <c r="GO31" s="319">
        <v>0</v>
      </c>
      <c r="GP31" s="319">
        <v>0</v>
      </c>
      <c r="GQ31" s="319">
        <v>0</v>
      </c>
      <c r="GR31" s="319">
        <v>0</v>
      </c>
      <c r="GS31" s="319">
        <v>0</v>
      </c>
      <c r="GT31" s="319">
        <v>0</v>
      </c>
      <c r="GU31" s="319">
        <v>0</v>
      </c>
      <c r="GV31" s="319">
        <v>0</v>
      </c>
      <c r="GW31" s="319">
        <v>0</v>
      </c>
      <c r="GX31" s="319">
        <v>0</v>
      </c>
      <c r="GY31" s="319">
        <v>0</v>
      </c>
      <c r="GZ31" s="319">
        <v>0</v>
      </c>
      <c r="HA31" s="319">
        <v>0</v>
      </c>
      <c r="HB31" s="319">
        <v>0</v>
      </c>
      <c r="HC31" s="319">
        <v>0</v>
      </c>
      <c r="HD31" s="319">
        <v>0</v>
      </c>
      <c r="HE31" s="319">
        <v>0</v>
      </c>
      <c r="HF31" s="319">
        <v>0</v>
      </c>
      <c r="HG31" s="319">
        <v>0</v>
      </c>
      <c r="HH31" s="319">
        <v>0</v>
      </c>
      <c r="HI31" s="319">
        <v>0</v>
      </c>
      <c r="HJ31" s="319">
        <v>0</v>
      </c>
      <c r="HK31" s="319">
        <v>0</v>
      </c>
      <c r="HL31" s="319">
        <v>0</v>
      </c>
      <c r="HM31" s="319">
        <v>0</v>
      </c>
      <c r="HN31" s="319">
        <v>0</v>
      </c>
      <c r="HO31" s="319">
        <v>0</v>
      </c>
      <c r="HP31" s="319">
        <v>0</v>
      </c>
      <c r="HQ31" s="319">
        <v>0</v>
      </c>
      <c r="HR31" s="319">
        <v>0</v>
      </c>
      <c r="HS31" s="319">
        <v>0</v>
      </c>
      <c r="HT31" s="319">
        <v>0</v>
      </c>
      <c r="HU31" s="319">
        <v>0</v>
      </c>
      <c r="HV31" s="319">
        <v>0</v>
      </c>
      <c r="HW31" s="319">
        <v>0</v>
      </c>
      <c r="HX31" s="319">
        <v>0</v>
      </c>
      <c r="HY31" s="319">
        <v>0</v>
      </c>
      <c r="HZ31" s="319">
        <v>0</v>
      </c>
      <c r="IA31" s="319">
        <v>0</v>
      </c>
      <c r="IB31" s="319">
        <v>0</v>
      </c>
      <c r="IC31" s="319">
        <v>0</v>
      </c>
      <c r="ID31" s="319">
        <v>0</v>
      </c>
      <c r="IE31" s="319">
        <v>0</v>
      </c>
      <c r="IF31" s="319">
        <v>0</v>
      </c>
      <c r="IG31" s="319">
        <v>0</v>
      </c>
      <c r="IH31" s="319">
        <v>0</v>
      </c>
      <c r="II31" s="319">
        <v>0</v>
      </c>
      <c r="IJ31" s="319">
        <v>0</v>
      </c>
      <c r="IK31" s="319">
        <v>0</v>
      </c>
      <c r="IL31" s="319">
        <v>0</v>
      </c>
      <c r="IM31" s="319">
        <v>0</v>
      </c>
      <c r="IN31" s="319">
        <v>0</v>
      </c>
      <c r="IO31" s="319">
        <v>0</v>
      </c>
      <c r="IP31" s="319">
        <v>0</v>
      </c>
      <c r="IQ31" s="319">
        <v>0</v>
      </c>
      <c r="IR31" s="319">
        <v>0</v>
      </c>
      <c r="IS31" s="319">
        <v>0</v>
      </c>
      <c r="IT31" s="319">
        <v>0</v>
      </c>
      <c r="IU31" s="319">
        <v>0</v>
      </c>
      <c r="IV31" s="319">
        <v>0</v>
      </c>
    </row>
    <row r="32" spans="1:256" ht="12.75">
      <c r="A32" s="319">
        <v>0</v>
      </c>
      <c r="B32" s="319">
        <v>0</v>
      </c>
      <c r="C32" s="319">
        <v>0</v>
      </c>
      <c r="D32" s="319">
        <v>0</v>
      </c>
      <c r="E32" s="319">
        <v>0</v>
      </c>
      <c r="F32" s="319">
        <v>0</v>
      </c>
      <c r="G32" s="319">
        <v>0</v>
      </c>
      <c r="H32" s="319">
        <v>0</v>
      </c>
      <c r="I32" s="319">
        <v>0</v>
      </c>
      <c r="J32" s="319">
        <v>0</v>
      </c>
      <c r="K32" s="319">
        <v>0</v>
      </c>
      <c r="L32" s="319">
        <v>0</v>
      </c>
      <c r="M32" s="319">
        <v>0</v>
      </c>
      <c r="N32" s="319">
        <v>0</v>
      </c>
      <c r="O32" s="319">
        <v>0</v>
      </c>
      <c r="P32" s="319">
        <v>0</v>
      </c>
      <c r="Q32" s="319">
        <v>0</v>
      </c>
      <c r="R32" s="319">
        <v>0</v>
      </c>
      <c r="S32" s="319">
        <v>0</v>
      </c>
      <c r="T32" s="319">
        <v>0</v>
      </c>
      <c r="U32" s="319">
        <v>0</v>
      </c>
      <c r="V32" s="319">
        <v>0</v>
      </c>
      <c r="W32" s="319">
        <v>0</v>
      </c>
      <c r="X32" s="319">
        <v>0</v>
      </c>
      <c r="Y32" s="319">
        <v>0</v>
      </c>
      <c r="Z32" s="319">
        <v>0</v>
      </c>
      <c r="AA32" s="319">
        <v>0</v>
      </c>
      <c r="AB32" s="319">
        <v>0</v>
      </c>
      <c r="AC32" s="319">
        <v>0</v>
      </c>
      <c r="AD32" s="319">
        <v>0</v>
      </c>
      <c r="AE32" s="319">
        <v>0</v>
      </c>
      <c r="AF32" s="319">
        <v>0</v>
      </c>
      <c r="AG32" s="319">
        <v>0</v>
      </c>
      <c r="AH32" s="319">
        <v>0</v>
      </c>
      <c r="AI32" s="319">
        <v>0</v>
      </c>
      <c r="AJ32" s="319">
        <v>0</v>
      </c>
      <c r="AK32" s="319">
        <v>0</v>
      </c>
      <c r="AL32" s="319">
        <v>0</v>
      </c>
      <c r="AM32" s="319">
        <v>0</v>
      </c>
      <c r="AN32" s="319">
        <v>0</v>
      </c>
      <c r="AO32" s="319">
        <v>0</v>
      </c>
      <c r="AP32" s="319">
        <v>0</v>
      </c>
      <c r="AQ32" s="319">
        <v>0</v>
      </c>
      <c r="AR32" s="319">
        <v>0</v>
      </c>
      <c r="AS32" s="319">
        <v>0</v>
      </c>
      <c r="AT32" s="319">
        <v>0</v>
      </c>
      <c r="AU32" s="319">
        <v>0</v>
      </c>
      <c r="AV32" s="319">
        <v>0</v>
      </c>
      <c r="AW32" s="319">
        <v>0</v>
      </c>
      <c r="AX32" s="319">
        <v>0</v>
      </c>
      <c r="AY32" s="319">
        <v>0</v>
      </c>
      <c r="AZ32" s="319">
        <v>0</v>
      </c>
      <c r="BA32" s="319">
        <v>0</v>
      </c>
      <c r="BB32" s="319">
        <v>0</v>
      </c>
      <c r="BC32" s="319">
        <v>0</v>
      </c>
      <c r="BD32" s="319">
        <v>0</v>
      </c>
      <c r="BE32" s="319">
        <v>0</v>
      </c>
      <c r="BF32" s="319">
        <v>0</v>
      </c>
      <c r="BG32" s="319">
        <v>0</v>
      </c>
      <c r="BH32" s="319">
        <v>0</v>
      </c>
      <c r="BI32" s="319">
        <v>0</v>
      </c>
      <c r="BJ32" s="319">
        <v>0</v>
      </c>
      <c r="BK32" s="319">
        <v>0</v>
      </c>
      <c r="BL32" s="319">
        <v>0</v>
      </c>
      <c r="BM32" s="319">
        <v>0</v>
      </c>
      <c r="BN32" s="319">
        <v>0</v>
      </c>
      <c r="BO32" s="319">
        <v>0</v>
      </c>
      <c r="BP32" s="319">
        <v>0</v>
      </c>
      <c r="BQ32" s="319">
        <v>0</v>
      </c>
      <c r="BR32" s="319">
        <v>0</v>
      </c>
      <c r="BS32" s="319">
        <v>0</v>
      </c>
      <c r="BT32" s="319">
        <v>0</v>
      </c>
      <c r="BU32" s="319">
        <v>0</v>
      </c>
      <c r="BV32" s="319">
        <v>0</v>
      </c>
      <c r="BW32" s="319">
        <v>0</v>
      </c>
      <c r="BX32" s="319">
        <v>0</v>
      </c>
      <c r="BY32" s="319">
        <v>0</v>
      </c>
      <c r="BZ32" s="319">
        <v>0</v>
      </c>
      <c r="CA32" s="319">
        <v>0</v>
      </c>
      <c r="CB32" s="319">
        <v>0</v>
      </c>
      <c r="CC32" s="319">
        <v>0</v>
      </c>
      <c r="CD32" s="319">
        <v>0</v>
      </c>
      <c r="CE32" s="319">
        <v>0</v>
      </c>
      <c r="CF32" s="319">
        <v>0</v>
      </c>
      <c r="CG32" s="319">
        <v>0</v>
      </c>
      <c r="CH32" s="319">
        <v>0</v>
      </c>
      <c r="CI32" s="319">
        <v>0</v>
      </c>
      <c r="CJ32" s="319">
        <v>0</v>
      </c>
      <c r="CK32" s="319">
        <v>0</v>
      </c>
      <c r="CL32" s="319">
        <v>0</v>
      </c>
      <c r="CM32" s="319">
        <v>0</v>
      </c>
      <c r="CN32" s="319">
        <v>0</v>
      </c>
      <c r="CO32" s="319">
        <v>0</v>
      </c>
      <c r="CP32" s="319">
        <v>0</v>
      </c>
      <c r="CQ32" s="319">
        <v>0</v>
      </c>
      <c r="CR32" s="319">
        <v>0</v>
      </c>
      <c r="CS32" s="319">
        <v>0</v>
      </c>
      <c r="CT32" s="319">
        <v>0</v>
      </c>
      <c r="CU32" s="319">
        <v>0</v>
      </c>
      <c r="CV32" s="319">
        <v>0</v>
      </c>
      <c r="CW32" s="319">
        <v>0</v>
      </c>
      <c r="CX32" s="319">
        <v>0</v>
      </c>
      <c r="CY32" s="319">
        <v>0</v>
      </c>
      <c r="CZ32" s="319">
        <v>0</v>
      </c>
      <c r="DA32" s="319">
        <v>0</v>
      </c>
      <c r="DB32" s="319">
        <v>0</v>
      </c>
      <c r="DC32" s="319">
        <v>0</v>
      </c>
      <c r="DD32" s="319">
        <v>0</v>
      </c>
      <c r="DE32" s="319">
        <v>0</v>
      </c>
      <c r="DF32" s="319">
        <v>0</v>
      </c>
      <c r="DG32" s="319">
        <v>0</v>
      </c>
      <c r="DH32" s="319">
        <v>0</v>
      </c>
      <c r="DI32" s="319">
        <v>0</v>
      </c>
      <c r="DJ32" s="319">
        <v>0</v>
      </c>
      <c r="DK32" s="319">
        <v>0</v>
      </c>
      <c r="DL32" s="319">
        <v>0</v>
      </c>
      <c r="DM32" s="319">
        <v>0</v>
      </c>
      <c r="DN32" s="319">
        <v>0</v>
      </c>
      <c r="DO32" s="319">
        <v>0</v>
      </c>
      <c r="DP32" s="319">
        <v>0</v>
      </c>
      <c r="DQ32" s="319">
        <v>0</v>
      </c>
      <c r="DR32" s="319">
        <v>0</v>
      </c>
      <c r="DS32" s="319">
        <v>0</v>
      </c>
      <c r="DT32" s="319">
        <v>0</v>
      </c>
      <c r="DU32" s="319">
        <v>0</v>
      </c>
      <c r="DV32" s="319">
        <v>0</v>
      </c>
      <c r="DW32" s="319">
        <v>0</v>
      </c>
      <c r="DX32" s="319">
        <v>0</v>
      </c>
      <c r="DY32" s="319">
        <v>0</v>
      </c>
      <c r="DZ32" s="319">
        <v>0</v>
      </c>
      <c r="EA32" s="319">
        <v>0</v>
      </c>
      <c r="EB32" s="319">
        <v>0</v>
      </c>
      <c r="EC32" s="319">
        <v>0</v>
      </c>
      <c r="ED32" s="319">
        <v>0</v>
      </c>
      <c r="EE32" s="319">
        <v>0</v>
      </c>
      <c r="EF32" s="319">
        <v>0</v>
      </c>
      <c r="EG32" s="319">
        <v>0</v>
      </c>
      <c r="EH32" s="319">
        <v>0</v>
      </c>
      <c r="EI32" s="319">
        <v>0</v>
      </c>
      <c r="EJ32" s="319">
        <v>0</v>
      </c>
      <c r="EK32" s="319">
        <v>0</v>
      </c>
      <c r="EL32" s="319">
        <v>0</v>
      </c>
      <c r="EM32" s="319">
        <v>0</v>
      </c>
      <c r="EN32" s="319">
        <v>0</v>
      </c>
      <c r="EO32" s="319">
        <v>0</v>
      </c>
      <c r="EP32" s="319">
        <v>0</v>
      </c>
      <c r="EQ32" s="319">
        <v>0</v>
      </c>
      <c r="ER32" s="319">
        <v>0</v>
      </c>
      <c r="ES32" s="319">
        <v>0</v>
      </c>
      <c r="ET32" s="319">
        <v>0</v>
      </c>
      <c r="EU32" s="319">
        <v>0</v>
      </c>
      <c r="EV32" s="319">
        <v>0</v>
      </c>
      <c r="EW32" s="319">
        <v>0</v>
      </c>
      <c r="EX32" s="319">
        <v>0</v>
      </c>
      <c r="EY32" s="319">
        <v>0</v>
      </c>
      <c r="EZ32" s="319">
        <v>0</v>
      </c>
      <c r="FA32" s="319">
        <v>0</v>
      </c>
      <c r="FB32" s="319">
        <v>0</v>
      </c>
      <c r="FC32" s="319">
        <v>0</v>
      </c>
      <c r="FD32" s="319">
        <v>0</v>
      </c>
      <c r="FE32" s="319">
        <v>0</v>
      </c>
      <c r="FF32" s="319">
        <v>0</v>
      </c>
      <c r="FG32" s="319">
        <v>0</v>
      </c>
      <c r="FH32" s="319">
        <v>0</v>
      </c>
      <c r="FI32" s="319">
        <v>0</v>
      </c>
      <c r="FJ32" s="319">
        <v>0</v>
      </c>
      <c r="FK32" s="319">
        <v>0</v>
      </c>
      <c r="FL32" s="319">
        <v>0</v>
      </c>
      <c r="FM32" s="319">
        <v>0</v>
      </c>
      <c r="FN32" s="319">
        <v>0</v>
      </c>
      <c r="FO32" s="319">
        <v>0</v>
      </c>
      <c r="FP32" s="319">
        <v>0</v>
      </c>
      <c r="FQ32" s="319">
        <v>0</v>
      </c>
      <c r="FR32" s="319">
        <v>0</v>
      </c>
      <c r="FS32" s="319">
        <v>0</v>
      </c>
      <c r="FT32" s="319">
        <v>0</v>
      </c>
      <c r="FU32" s="319">
        <v>0</v>
      </c>
      <c r="FV32" s="319">
        <v>0</v>
      </c>
      <c r="FW32" s="319">
        <v>0</v>
      </c>
      <c r="FX32" s="319">
        <v>0</v>
      </c>
      <c r="FY32" s="319">
        <v>0</v>
      </c>
      <c r="FZ32" s="319">
        <v>0</v>
      </c>
      <c r="GA32" s="319">
        <v>0</v>
      </c>
      <c r="GB32" s="319">
        <v>0</v>
      </c>
      <c r="GC32" s="319">
        <v>0</v>
      </c>
      <c r="GD32" s="319">
        <v>0</v>
      </c>
      <c r="GE32" s="319">
        <v>0</v>
      </c>
      <c r="GF32" s="319">
        <v>0</v>
      </c>
      <c r="GG32" s="319">
        <v>0</v>
      </c>
      <c r="GH32" s="319">
        <v>0</v>
      </c>
      <c r="GI32" s="319">
        <v>0</v>
      </c>
      <c r="GJ32" s="319">
        <v>0</v>
      </c>
      <c r="GK32" s="319">
        <v>0</v>
      </c>
      <c r="GL32" s="319">
        <v>0</v>
      </c>
      <c r="GM32" s="319">
        <v>0</v>
      </c>
      <c r="GN32" s="319">
        <v>0</v>
      </c>
      <c r="GO32" s="319">
        <v>0</v>
      </c>
      <c r="GP32" s="319">
        <v>0</v>
      </c>
      <c r="GQ32" s="319">
        <v>0</v>
      </c>
      <c r="GR32" s="319">
        <v>0</v>
      </c>
      <c r="GS32" s="319">
        <v>0</v>
      </c>
      <c r="GT32" s="319">
        <v>0</v>
      </c>
      <c r="GU32" s="319">
        <v>0</v>
      </c>
      <c r="GV32" s="319">
        <v>0</v>
      </c>
      <c r="GW32" s="319">
        <v>0</v>
      </c>
      <c r="GX32" s="319">
        <v>0</v>
      </c>
      <c r="GY32" s="319">
        <v>0</v>
      </c>
      <c r="GZ32" s="319">
        <v>0</v>
      </c>
      <c r="HA32" s="319">
        <v>0</v>
      </c>
      <c r="HB32" s="319">
        <v>0</v>
      </c>
      <c r="HC32" s="319">
        <v>0</v>
      </c>
      <c r="HD32" s="319">
        <v>0</v>
      </c>
      <c r="HE32" s="319">
        <v>0</v>
      </c>
      <c r="HF32" s="319">
        <v>0</v>
      </c>
      <c r="HG32" s="319">
        <v>0</v>
      </c>
      <c r="HH32" s="319">
        <v>0</v>
      </c>
      <c r="HI32" s="319">
        <v>0</v>
      </c>
      <c r="HJ32" s="319">
        <v>0</v>
      </c>
      <c r="HK32" s="319">
        <v>0</v>
      </c>
      <c r="HL32" s="319">
        <v>0</v>
      </c>
      <c r="HM32" s="319">
        <v>0</v>
      </c>
      <c r="HN32" s="319">
        <v>0</v>
      </c>
      <c r="HO32" s="319">
        <v>0</v>
      </c>
      <c r="HP32" s="319">
        <v>0</v>
      </c>
      <c r="HQ32" s="319">
        <v>0</v>
      </c>
      <c r="HR32" s="319">
        <v>0</v>
      </c>
      <c r="HS32" s="319">
        <v>0</v>
      </c>
      <c r="HT32" s="319">
        <v>0</v>
      </c>
      <c r="HU32" s="319">
        <v>0</v>
      </c>
      <c r="HV32" s="319">
        <v>0</v>
      </c>
      <c r="HW32" s="319">
        <v>0</v>
      </c>
      <c r="HX32" s="319">
        <v>0</v>
      </c>
      <c r="HY32" s="319">
        <v>0</v>
      </c>
      <c r="HZ32" s="319">
        <v>0</v>
      </c>
      <c r="IA32" s="319">
        <v>0</v>
      </c>
      <c r="IB32" s="319">
        <v>0</v>
      </c>
      <c r="IC32" s="319">
        <v>0</v>
      </c>
      <c r="ID32" s="319">
        <v>0</v>
      </c>
      <c r="IE32" s="319">
        <v>0</v>
      </c>
      <c r="IF32" s="319">
        <v>0</v>
      </c>
      <c r="IG32" s="319">
        <v>0</v>
      </c>
      <c r="IH32" s="319">
        <v>0</v>
      </c>
      <c r="II32" s="319">
        <v>0</v>
      </c>
      <c r="IJ32" s="319">
        <v>0</v>
      </c>
      <c r="IK32" s="319">
        <v>0</v>
      </c>
      <c r="IL32" s="319">
        <v>0</v>
      </c>
      <c r="IM32" s="319">
        <v>0</v>
      </c>
      <c r="IN32" s="319">
        <v>0</v>
      </c>
      <c r="IO32" s="319">
        <v>0</v>
      </c>
      <c r="IP32" s="319">
        <v>0</v>
      </c>
      <c r="IQ32" s="319">
        <v>0</v>
      </c>
      <c r="IR32" s="319">
        <v>0</v>
      </c>
      <c r="IS32" s="319">
        <v>0</v>
      </c>
      <c r="IT32" s="319">
        <v>0</v>
      </c>
      <c r="IU32" s="319">
        <v>0</v>
      </c>
      <c r="IV32" s="319">
        <v>0</v>
      </c>
    </row>
    <row r="33" spans="1:256" ht="12.75">
      <c r="A33" s="319">
        <v>0</v>
      </c>
      <c r="B33" s="319">
        <v>0</v>
      </c>
      <c r="C33" s="319">
        <v>0</v>
      </c>
      <c r="D33" s="319">
        <v>0</v>
      </c>
      <c r="E33" s="319">
        <v>0</v>
      </c>
      <c r="F33" s="319">
        <v>0</v>
      </c>
      <c r="G33" s="319">
        <v>0</v>
      </c>
      <c r="H33" s="319">
        <v>0</v>
      </c>
      <c r="I33" s="319">
        <v>0</v>
      </c>
      <c r="J33" s="319">
        <v>0</v>
      </c>
      <c r="K33" s="319">
        <v>0</v>
      </c>
      <c r="L33" s="319">
        <v>0</v>
      </c>
      <c r="M33" s="319">
        <v>0</v>
      </c>
      <c r="N33" s="319">
        <v>0</v>
      </c>
      <c r="O33" s="319">
        <v>0</v>
      </c>
      <c r="P33" s="319">
        <v>0</v>
      </c>
      <c r="Q33" s="319">
        <v>0</v>
      </c>
      <c r="R33" s="319">
        <v>0</v>
      </c>
      <c r="S33" s="319">
        <v>0</v>
      </c>
      <c r="T33" s="319">
        <v>0</v>
      </c>
      <c r="U33" s="319">
        <v>0</v>
      </c>
      <c r="V33" s="319">
        <v>0</v>
      </c>
      <c r="W33" s="319">
        <v>0</v>
      </c>
      <c r="X33" s="319">
        <v>0</v>
      </c>
      <c r="Y33" s="319">
        <v>0</v>
      </c>
      <c r="Z33" s="319">
        <v>0</v>
      </c>
      <c r="AA33" s="319">
        <v>0</v>
      </c>
      <c r="AB33" s="319">
        <v>0</v>
      </c>
      <c r="AC33" s="319">
        <v>0</v>
      </c>
      <c r="AD33" s="319">
        <v>0</v>
      </c>
      <c r="AE33" s="319">
        <v>0</v>
      </c>
      <c r="AF33" s="319">
        <v>0</v>
      </c>
      <c r="AG33" s="319">
        <v>0</v>
      </c>
      <c r="AH33" s="319">
        <v>0</v>
      </c>
      <c r="AI33" s="319">
        <v>0</v>
      </c>
      <c r="AJ33" s="319">
        <v>0</v>
      </c>
      <c r="AK33" s="319">
        <v>0</v>
      </c>
      <c r="AL33" s="319">
        <v>0</v>
      </c>
      <c r="AM33" s="319">
        <v>0</v>
      </c>
      <c r="AN33" s="319">
        <v>0</v>
      </c>
      <c r="AO33" s="319">
        <v>0</v>
      </c>
      <c r="AP33" s="319">
        <v>0</v>
      </c>
      <c r="AQ33" s="319">
        <v>0</v>
      </c>
      <c r="AR33" s="319">
        <v>0</v>
      </c>
      <c r="AS33" s="319">
        <v>0</v>
      </c>
      <c r="AT33" s="319">
        <v>0</v>
      </c>
      <c r="AU33" s="319">
        <v>0</v>
      </c>
      <c r="AV33" s="319">
        <v>0</v>
      </c>
      <c r="AW33" s="319">
        <v>0</v>
      </c>
      <c r="AX33" s="319">
        <v>0</v>
      </c>
      <c r="AY33" s="319">
        <v>0</v>
      </c>
      <c r="AZ33" s="319">
        <v>0</v>
      </c>
      <c r="BA33" s="319">
        <v>0</v>
      </c>
      <c r="BB33" s="319">
        <v>0</v>
      </c>
      <c r="BC33" s="319">
        <v>0</v>
      </c>
      <c r="BD33" s="319">
        <v>0</v>
      </c>
      <c r="BE33" s="319">
        <v>0</v>
      </c>
      <c r="BF33" s="319">
        <v>0</v>
      </c>
      <c r="BG33" s="319">
        <v>0</v>
      </c>
      <c r="BH33" s="319">
        <v>0</v>
      </c>
      <c r="BI33" s="319">
        <v>0</v>
      </c>
      <c r="BJ33" s="319">
        <v>0</v>
      </c>
      <c r="BK33" s="319">
        <v>0</v>
      </c>
      <c r="BL33" s="319">
        <v>0</v>
      </c>
      <c r="BM33" s="319">
        <v>0</v>
      </c>
      <c r="BN33" s="319">
        <v>0</v>
      </c>
      <c r="BO33" s="319">
        <v>0</v>
      </c>
      <c r="BP33" s="319">
        <v>0</v>
      </c>
      <c r="BQ33" s="319">
        <v>0</v>
      </c>
      <c r="BR33" s="319">
        <v>0</v>
      </c>
      <c r="BS33" s="319">
        <v>0</v>
      </c>
      <c r="BT33" s="319">
        <v>0</v>
      </c>
      <c r="BU33" s="319">
        <v>0</v>
      </c>
      <c r="BV33" s="319">
        <v>0</v>
      </c>
      <c r="BW33" s="319">
        <v>0</v>
      </c>
      <c r="BX33" s="319">
        <v>0</v>
      </c>
      <c r="BY33" s="319">
        <v>0</v>
      </c>
      <c r="BZ33" s="319">
        <v>0</v>
      </c>
      <c r="CA33" s="319">
        <v>0</v>
      </c>
      <c r="CB33" s="319">
        <v>0</v>
      </c>
      <c r="CC33" s="319">
        <v>0</v>
      </c>
      <c r="CD33" s="319">
        <v>0</v>
      </c>
      <c r="CE33" s="319">
        <v>0</v>
      </c>
      <c r="CF33" s="319">
        <v>0</v>
      </c>
      <c r="CG33" s="319">
        <v>0</v>
      </c>
      <c r="CH33" s="319">
        <v>0</v>
      </c>
      <c r="CI33" s="319">
        <v>0</v>
      </c>
      <c r="CJ33" s="319">
        <v>0</v>
      </c>
      <c r="CK33" s="319">
        <v>0</v>
      </c>
      <c r="CL33" s="319">
        <v>0</v>
      </c>
      <c r="CM33" s="319">
        <v>0</v>
      </c>
      <c r="CN33" s="319">
        <v>0</v>
      </c>
      <c r="CO33" s="319">
        <v>0</v>
      </c>
      <c r="CP33" s="319">
        <v>0</v>
      </c>
      <c r="CQ33" s="319">
        <v>0</v>
      </c>
      <c r="CR33" s="319">
        <v>0</v>
      </c>
      <c r="CS33" s="319">
        <v>0</v>
      </c>
      <c r="CT33" s="319">
        <v>0</v>
      </c>
      <c r="CU33" s="319">
        <v>0</v>
      </c>
      <c r="CV33" s="319">
        <v>0</v>
      </c>
      <c r="CW33" s="319">
        <v>0</v>
      </c>
      <c r="CX33" s="319">
        <v>0</v>
      </c>
      <c r="CY33" s="319">
        <v>0</v>
      </c>
      <c r="CZ33" s="319">
        <v>0</v>
      </c>
      <c r="DA33" s="319">
        <v>0</v>
      </c>
      <c r="DB33" s="319">
        <v>0</v>
      </c>
      <c r="DC33" s="319">
        <v>0</v>
      </c>
      <c r="DD33" s="319">
        <v>0</v>
      </c>
      <c r="DE33" s="319">
        <v>0</v>
      </c>
      <c r="DF33" s="319">
        <v>0</v>
      </c>
      <c r="DG33" s="319">
        <v>0</v>
      </c>
      <c r="DH33" s="319">
        <v>0</v>
      </c>
      <c r="DI33" s="319">
        <v>0</v>
      </c>
      <c r="DJ33" s="319">
        <v>0</v>
      </c>
      <c r="DK33" s="319">
        <v>0</v>
      </c>
      <c r="DL33" s="319">
        <v>0</v>
      </c>
      <c r="DM33" s="319">
        <v>0</v>
      </c>
      <c r="DN33" s="319">
        <v>0</v>
      </c>
      <c r="DO33" s="319">
        <v>0</v>
      </c>
      <c r="DP33" s="319">
        <v>0</v>
      </c>
      <c r="DQ33" s="319">
        <v>0</v>
      </c>
      <c r="DR33" s="319">
        <v>0</v>
      </c>
      <c r="DS33" s="319">
        <v>0</v>
      </c>
      <c r="DT33" s="319">
        <v>0</v>
      </c>
      <c r="DU33" s="319">
        <v>0</v>
      </c>
      <c r="DV33" s="319">
        <v>0</v>
      </c>
      <c r="DW33" s="319">
        <v>0</v>
      </c>
      <c r="DX33" s="319">
        <v>0</v>
      </c>
      <c r="DY33" s="319">
        <v>0</v>
      </c>
      <c r="DZ33" s="319">
        <v>0</v>
      </c>
      <c r="EA33" s="319">
        <v>0</v>
      </c>
      <c r="EB33" s="319">
        <v>0</v>
      </c>
      <c r="EC33" s="319">
        <v>0</v>
      </c>
      <c r="ED33" s="319">
        <v>0</v>
      </c>
      <c r="EE33" s="319">
        <v>0</v>
      </c>
      <c r="EF33" s="319">
        <v>0</v>
      </c>
      <c r="EG33" s="319">
        <v>0</v>
      </c>
      <c r="EH33" s="319">
        <v>0</v>
      </c>
      <c r="EI33" s="319">
        <v>0</v>
      </c>
      <c r="EJ33" s="319">
        <v>0</v>
      </c>
      <c r="EK33" s="319">
        <v>0</v>
      </c>
      <c r="EL33" s="319">
        <v>0</v>
      </c>
      <c r="EM33" s="319">
        <v>0</v>
      </c>
      <c r="EN33" s="319">
        <v>0</v>
      </c>
      <c r="EO33" s="319">
        <v>0</v>
      </c>
      <c r="EP33" s="319">
        <v>0</v>
      </c>
      <c r="EQ33" s="319">
        <v>0</v>
      </c>
      <c r="ER33" s="319">
        <v>0</v>
      </c>
      <c r="ES33" s="319">
        <v>0</v>
      </c>
      <c r="ET33" s="319">
        <v>0</v>
      </c>
      <c r="EU33" s="319">
        <v>0</v>
      </c>
      <c r="EV33" s="319">
        <v>0</v>
      </c>
      <c r="EW33" s="319">
        <v>0</v>
      </c>
      <c r="EX33" s="319">
        <v>0</v>
      </c>
      <c r="EY33" s="319">
        <v>0</v>
      </c>
      <c r="EZ33" s="319">
        <v>0</v>
      </c>
      <c r="FA33" s="319">
        <v>0</v>
      </c>
      <c r="FB33" s="319">
        <v>0</v>
      </c>
      <c r="FC33" s="319">
        <v>0</v>
      </c>
      <c r="FD33" s="319">
        <v>0</v>
      </c>
      <c r="FE33" s="319">
        <v>0</v>
      </c>
      <c r="FF33" s="319">
        <v>0</v>
      </c>
      <c r="FG33" s="319">
        <v>0</v>
      </c>
      <c r="FH33" s="319">
        <v>0</v>
      </c>
      <c r="FI33" s="319">
        <v>0</v>
      </c>
      <c r="FJ33" s="319">
        <v>0</v>
      </c>
      <c r="FK33" s="319">
        <v>0</v>
      </c>
      <c r="FL33" s="319">
        <v>0</v>
      </c>
      <c r="FM33" s="319">
        <v>0</v>
      </c>
      <c r="FN33" s="319">
        <v>0</v>
      </c>
      <c r="FO33" s="319">
        <v>0</v>
      </c>
      <c r="FP33" s="319">
        <v>0</v>
      </c>
      <c r="FQ33" s="319">
        <v>0</v>
      </c>
      <c r="FR33" s="319">
        <v>0</v>
      </c>
      <c r="FS33" s="319">
        <v>0</v>
      </c>
      <c r="FT33" s="319">
        <v>0</v>
      </c>
      <c r="FU33" s="319">
        <v>0</v>
      </c>
      <c r="FV33" s="319">
        <v>0</v>
      </c>
      <c r="FW33" s="319">
        <v>0</v>
      </c>
      <c r="FX33" s="319">
        <v>0</v>
      </c>
      <c r="FY33" s="319">
        <v>0</v>
      </c>
      <c r="FZ33" s="319">
        <v>0</v>
      </c>
      <c r="GA33" s="319">
        <v>0</v>
      </c>
      <c r="GB33" s="319">
        <v>0</v>
      </c>
      <c r="GC33" s="319">
        <v>0</v>
      </c>
      <c r="GD33" s="319">
        <v>0</v>
      </c>
      <c r="GE33" s="319">
        <v>0</v>
      </c>
      <c r="GF33" s="319">
        <v>0</v>
      </c>
      <c r="GG33" s="319">
        <v>0</v>
      </c>
      <c r="GH33" s="319">
        <v>0</v>
      </c>
      <c r="GI33" s="319">
        <v>0</v>
      </c>
      <c r="GJ33" s="319">
        <v>0</v>
      </c>
      <c r="GK33" s="319">
        <v>0</v>
      </c>
      <c r="GL33" s="319">
        <v>0</v>
      </c>
      <c r="GM33" s="319">
        <v>0</v>
      </c>
      <c r="GN33" s="319">
        <v>0</v>
      </c>
      <c r="GO33" s="319">
        <v>0</v>
      </c>
      <c r="GP33" s="319">
        <v>0</v>
      </c>
      <c r="GQ33" s="319">
        <v>0</v>
      </c>
      <c r="GR33" s="319">
        <v>0</v>
      </c>
      <c r="GS33" s="319">
        <v>0</v>
      </c>
      <c r="GT33" s="319">
        <v>0</v>
      </c>
      <c r="GU33" s="319">
        <v>0</v>
      </c>
      <c r="GV33" s="319">
        <v>0</v>
      </c>
      <c r="GW33" s="319">
        <v>0</v>
      </c>
      <c r="GX33" s="319">
        <v>0</v>
      </c>
      <c r="GY33" s="319">
        <v>0</v>
      </c>
      <c r="GZ33" s="319">
        <v>0</v>
      </c>
      <c r="HA33" s="319">
        <v>0</v>
      </c>
      <c r="HB33" s="319">
        <v>0</v>
      </c>
      <c r="HC33" s="319">
        <v>0</v>
      </c>
      <c r="HD33" s="319">
        <v>0</v>
      </c>
      <c r="HE33" s="319">
        <v>0</v>
      </c>
      <c r="HF33" s="319">
        <v>0</v>
      </c>
      <c r="HG33" s="319">
        <v>0</v>
      </c>
      <c r="HH33" s="319">
        <v>0</v>
      </c>
      <c r="HI33" s="319">
        <v>0</v>
      </c>
      <c r="HJ33" s="319">
        <v>0</v>
      </c>
      <c r="HK33" s="319">
        <v>0</v>
      </c>
      <c r="HL33" s="319">
        <v>0</v>
      </c>
      <c r="HM33" s="319">
        <v>0</v>
      </c>
      <c r="HN33" s="319">
        <v>0</v>
      </c>
      <c r="HO33" s="319">
        <v>0</v>
      </c>
      <c r="HP33" s="319">
        <v>0</v>
      </c>
      <c r="HQ33" s="319">
        <v>0</v>
      </c>
      <c r="HR33" s="319">
        <v>0</v>
      </c>
      <c r="HS33" s="319">
        <v>0</v>
      </c>
      <c r="HT33" s="319">
        <v>0</v>
      </c>
      <c r="HU33" s="319">
        <v>0</v>
      </c>
      <c r="HV33" s="319">
        <v>0</v>
      </c>
      <c r="HW33" s="319">
        <v>0</v>
      </c>
      <c r="HX33" s="319">
        <v>0</v>
      </c>
      <c r="HY33" s="319">
        <v>0</v>
      </c>
      <c r="HZ33" s="319">
        <v>0</v>
      </c>
      <c r="IA33" s="319">
        <v>0</v>
      </c>
      <c r="IB33" s="319">
        <v>0</v>
      </c>
      <c r="IC33" s="319">
        <v>0</v>
      </c>
      <c r="ID33" s="319">
        <v>0</v>
      </c>
      <c r="IE33" s="319">
        <v>0</v>
      </c>
      <c r="IF33" s="319">
        <v>0</v>
      </c>
      <c r="IG33" s="319">
        <v>0</v>
      </c>
      <c r="IH33" s="319">
        <v>0</v>
      </c>
      <c r="II33" s="319">
        <v>0</v>
      </c>
      <c r="IJ33" s="319">
        <v>0</v>
      </c>
      <c r="IK33" s="319">
        <v>0</v>
      </c>
      <c r="IL33" s="319">
        <v>0</v>
      </c>
      <c r="IM33" s="319">
        <v>0</v>
      </c>
      <c r="IN33" s="319">
        <v>0</v>
      </c>
      <c r="IO33" s="319">
        <v>0</v>
      </c>
      <c r="IP33" s="319">
        <v>0</v>
      </c>
      <c r="IQ33" s="319">
        <v>0</v>
      </c>
      <c r="IR33" s="319">
        <v>0</v>
      </c>
      <c r="IS33" s="319">
        <v>0</v>
      </c>
      <c r="IT33" s="319">
        <v>0</v>
      </c>
      <c r="IU33" s="319">
        <v>0</v>
      </c>
      <c r="IV33" s="319">
        <v>0</v>
      </c>
    </row>
    <row r="34" spans="1:256" ht="12.75">
      <c r="A34" s="319">
        <v>0</v>
      </c>
      <c r="B34" s="319">
        <v>0</v>
      </c>
      <c r="C34" s="319" t="s">
        <v>4</v>
      </c>
      <c r="D34" s="319" t="s">
        <v>5</v>
      </c>
      <c r="E34" s="319" t="s">
        <v>188</v>
      </c>
      <c r="F34" s="319" t="s">
        <v>189</v>
      </c>
      <c r="G34" s="319" t="s">
        <v>190</v>
      </c>
      <c r="H34" s="319" t="s">
        <v>191</v>
      </c>
      <c r="I34" s="319" t="s">
        <v>193</v>
      </c>
      <c r="J34" s="319" t="s">
        <v>195</v>
      </c>
      <c r="K34" s="319" t="s">
        <v>197</v>
      </c>
      <c r="L34" s="319" t="s">
        <v>199</v>
      </c>
      <c r="M34" s="319">
        <v>0</v>
      </c>
      <c r="N34" s="319">
        <v>0</v>
      </c>
      <c r="O34" s="319">
        <v>0</v>
      </c>
      <c r="P34" s="319">
        <v>0</v>
      </c>
      <c r="Q34" s="319">
        <v>0</v>
      </c>
      <c r="R34" s="319">
        <v>0</v>
      </c>
      <c r="S34" s="319">
        <v>0</v>
      </c>
      <c r="T34" s="319">
        <v>0</v>
      </c>
      <c r="U34" s="319">
        <v>0</v>
      </c>
      <c r="V34" s="319">
        <v>0</v>
      </c>
      <c r="W34" s="319">
        <v>0</v>
      </c>
      <c r="X34" s="319">
        <v>0</v>
      </c>
      <c r="Y34" s="319">
        <v>0</v>
      </c>
      <c r="Z34" s="319">
        <v>0</v>
      </c>
      <c r="AA34" s="319">
        <v>0</v>
      </c>
      <c r="AB34" s="319">
        <v>0</v>
      </c>
      <c r="AC34" s="319">
        <v>0</v>
      </c>
      <c r="AD34" s="319">
        <v>0</v>
      </c>
      <c r="AE34" s="319">
        <v>0</v>
      </c>
      <c r="AF34" s="319">
        <v>0</v>
      </c>
      <c r="AG34" s="319">
        <v>0</v>
      </c>
      <c r="AH34" s="319">
        <v>0</v>
      </c>
      <c r="AI34" s="319">
        <v>0</v>
      </c>
      <c r="AJ34" s="319">
        <v>0</v>
      </c>
      <c r="AK34" s="319">
        <v>0</v>
      </c>
      <c r="AL34" s="319">
        <v>0</v>
      </c>
      <c r="AM34" s="319">
        <v>0</v>
      </c>
      <c r="AN34" s="319">
        <v>0</v>
      </c>
      <c r="AO34" s="319">
        <v>0</v>
      </c>
      <c r="AP34" s="319">
        <v>0</v>
      </c>
      <c r="AQ34" s="319">
        <v>0</v>
      </c>
      <c r="AR34" s="319">
        <v>0</v>
      </c>
      <c r="AS34" s="319">
        <v>0</v>
      </c>
      <c r="AT34" s="319">
        <v>0</v>
      </c>
      <c r="AU34" s="319">
        <v>0</v>
      </c>
      <c r="AV34" s="319">
        <v>0</v>
      </c>
      <c r="AW34" s="319">
        <v>0</v>
      </c>
      <c r="AX34" s="319">
        <v>0</v>
      </c>
      <c r="AY34" s="319">
        <v>0</v>
      </c>
      <c r="AZ34" s="319">
        <v>0</v>
      </c>
      <c r="BA34" s="319">
        <v>0</v>
      </c>
      <c r="BB34" s="319">
        <v>0</v>
      </c>
      <c r="BC34" s="319">
        <v>0</v>
      </c>
      <c r="BD34" s="319">
        <v>0</v>
      </c>
      <c r="BE34" s="319">
        <v>0</v>
      </c>
      <c r="BF34" s="319">
        <v>0</v>
      </c>
      <c r="BG34" s="319">
        <v>0</v>
      </c>
      <c r="BH34" s="319">
        <v>0</v>
      </c>
      <c r="BI34" s="319">
        <v>0</v>
      </c>
      <c r="BJ34" s="319">
        <v>0</v>
      </c>
      <c r="BK34" s="319">
        <v>0</v>
      </c>
      <c r="BL34" s="319">
        <v>0</v>
      </c>
      <c r="BM34" s="319">
        <v>0</v>
      </c>
      <c r="BN34" s="319">
        <v>0</v>
      </c>
      <c r="BO34" s="319">
        <v>0</v>
      </c>
      <c r="BP34" s="319">
        <v>0</v>
      </c>
      <c r="BQ34" s="319">
        <v>0</v>
      </c>
      <c r="BR34" s="319">
        <v>0</v>
      </c>
      <c r="BS34" s="319">
        <v>0</v>
      </c>
      <c r="BT34" s="319">
        <v>0</v>
      </c>
      <c r="BU34" s="319">
        <v>0</v>
      </c>
      <c r="BV34" s="319">
        <v>0</v>
      </c>
      <c r="BW34" s="319">
        <v>0</v>
      </c>
      <c r="BX34" s="319">
        <v>0</v>
      </c>
      <c r="BY34" s="319">
        <v>0</v>
      </c>
      <c r="BZ34" s="319">
        <v>0</v>
      </c>
      <c r="CA34" s="319">
        <v>0</v>
      </c>
      <c r="CB34" s="319">
        <v>0</v>
      </c>
      <c r="CC34" s="319">
        <v>0</v>
      </c>
      <c r="CD34" s="319">
        <v>0</v>
      </c>
      <c r="CE34" s="319">
        <v>0</v>
      </c>
      <c r="CF34" s="319">
        <v>0</v>
      </c>
      <c r="CG34" s="319">
        <v>0</v>
      </c>
      <c r="CH34" s="319">
        <v>0</v>
      </c>
      <c r="CI34" s="319">
        <v>0</v>
      </c>
      <c r="CJ34" s="319">
        <v>0</v>
      </c>
      <c r="CK34" s="319">
        <v>0</v>
      </c>
      <c r="CL34" s="319">
        <v>0</v>
      </c>
      <c r="CM34" s="319">
        <v>0</v>
      </c>
      <c r="CN34" s="319">
        <v>0</v>
      </c>
      <c r="CO34" s="319">
        <v>0</v>
      </c>
      <c r="CP34" s="319">
        <v>0</v>
      </c>
      <c r="CQ34" s="319">
        <v>0</v>
      </c>
      <c r="CR34" s="319">
        <v>0</v>
      </c>
      <c r="CS34" s="319">
        <v>0</v>
      </c>
      <c r="CT34" s="319">
        <v>0</v>
      </c>
      <c r="CU34" s="319">
        <v>0</v>
      </c>
      <c r="CV34" s="319">
        <v>0</v>
      </c>
      <c r="CW34" s="319">
        <v>0</v>
      </c>
      <c r="CX34" s="319">
        <v>0</v>
      </c>
      <c r="CY34" s="319">
        <v>0</v>
      </c>
      <c r="CZ34" s="319">
        <v>0</v>
      </c>
      <c r="DA34" s="319">
        <v>0</v>
      </c>
      <c r="DB34" s="319">
        <v>0</v>
      </c>
      <c r="DC34" s="319">
        <v>0</v>
      </c>
      <c r="DD34" s="319">
        <v>0</v>
      </c>
      <c r="DE34" s="319">
        <v>0</v>
      </c>
      <c r="DF34" s="319">
        <v>0</v>
      </c>
      <c r="DG34" s="319">
        <v>0</v>
      </c>
      <c r="DH34" s="319">
        <v>0</v>
      </c>
      <c r="DI34" s="319">
        <v>0</v>
      </c>
      <c r="DJ34" s="319">
        <v>0</v>
      </c>
      <c r="DK34" s="319">
        <v>0</v>
      </c>
      <c r="DL34" s="319">
        <v>0</v>
      </c>
      <c r="DM34" s="319">
        <v>0</v>
      </c>
      <c r="DN34" s="319">
        <v>0</v>
      </c>
      <c r="DO34" s="319">
        <v>0</v>
      </c>
      <c r="DP34" s="319">
        <v>0</v>
      </c>
      <c r="DQ34" s="319">
        <v>0</v>
      </c>
      <c r="DR34" s="319">
        <v>0</v>
      </c>
      <c r="DS34" s="319">
        <v>0</v>
      </c>
      <c r="DT34" s="319">
        <v>0</v>
      </c>
      <c r="DU34" s="319">
        <v>0</v>
      </c>
      <c r="DV34" s="319">
        <v>0</v>
      </c>
      <c r="DW34" s="319">
        <v>0</v>
      </c>
      <c r="DX34" s="319">
        <v>0</v>
      </c>
      <c r="DY34" s="319">
        <v>0</v>
      </c>
      <c r="DZ34" s="319">
        <v>0</v>
      </c>
      <c r="EA34" s="319">
        <v>0</v>
      </c>
      <c r="EB34" s="319">
        <v>0</v>
      </c>
      <c r="EC34" s="319">
        <v>0</v>
      </c>
      <c r="ED34" s="319">
        <v>0</v>
      </c>
      <c r="EE34" s="319">
        <v>0</v>
      </c>
      <c r="EF34" s="319">
        <v>0</v>
      </c>
      <c r="EG34" s="319">
        <v>0</v>
      </c>
      <c r="EH34" s="319">
        <v>0</v>
      </c>
      <c r="EI34" s="319">
        <v>0</v>
      </c>
      <c r="EJ34" s="319">
        <v>0</v>
      </c>
      <c r="EK34" s="319">
        <v>0</v>
      </c>
      <c r="EL34" s="319">
        <v>0</v>
      </c>
      <c r="EM34" s="319">
        <v>0</v>
      </c>
      <c r="EN34" s="319">
        <v>0</v>
      </c>
      <c r="EO34" s="319">
        <v>0</v>
      </c>
      <c r="EP34" s="319">
        <v>0</v>
      </c>
      <c r="EQ34" s="319">
        <v>0</v>
      </c>
      <c r="ER34" s="319">
        <v>0</v>
      </c>
      <c r="ES34" s="319">
        <v>0</v>
      </c>
      <c r="ET34" s="319">
        <v>0</v>
      </c>
      <c r="EU34" s="319">
        <v>0</v>
      </c>
      <c r="EV34" s="319">
        <v>0</v>
      </c>
      <c r="EW34" s="319">
        <v>0</v>
      </c>
      <c r="EX34" s="319">
        <v>0</v>
      </c>
      <c r="EY34" s="319">
        <v>0</v>
      </c>
      <c r="EZ34" s="319">
        <v>0</v>
      </c>
      <c r="FA34" s="319">
        <v>0</v>
      </c>
      <c r="FB34" s="319">
        <v>0</v>
      </c>
      <c r="FC34" s="319">
        <v>0</v>
      </c>
      <c r="FD34" s="319">
        <v>0</v>
      </c>
      <c r="FE34" s="319">
        <v>0</v>
      </c>
      <c r="FF34" s="319">
        <v>0</v>
      </c>
      <c r="FG34" s="319">
        <v>0</v>
      </c>
      <c r="FH34" s="319">
        <v>0</v>
      </c>
      <c r="FI34" s="319">
        <v>0</v>
      </c>
      <c r="FJ34" s="319">
        <v>0</v>
      </c>
      <c r="FK34" s="319">
        <v>0</v>
      </c>
      <c r="FL34" s="319">
        <v>0</v>
      </c>
      <c r="FM34" s="319">
        <v>0</v>
      </c>
      <c r="FN34" s="319">
        <v>0</v>
      </c>
      <c r="FO34" s="319">
        <v>0</v>
      </c>
      <c r="FP34" s="319">
        <v>0</v>
      </c>
      <c r="FQ34" s="319">
        <v>0</v>
      </c>
      <c r="FR34" s="319">
        <v>0</v>
      </c>
      <c r="FS34" s="319">
        <v>0</v>
      </c>
      <c r="FT34" s="319">
        <v>0</v>
      </c>
      <c r="FU34" s="319">
        <v>0</v>
      </c>
      <c r="FV34" s="319">
        <v>0</v>
      </c>
      <c r="FW34" s="319">
        <v>0</v>
      </c>
      <c r="FX34" s="319">
        <v>0</v>
      </c>
      <c r="FY34" s="319">
        <v>0</v>
      </c>
      <c r="FZ34" s="319">
        <v>0</v>
      </c>
      <c r="GA34" s="319">
        <v>0</v>
      </c>
      <c r="GB34" s="319">
        <v>0</v>
      </c>
      <c r="GC34" s="319">
        <v>0</v>
      </c>
      <c r="GD34" s="319">
        <v>0</v>
      </c>
      <c r="GE34" s="319">
        <v>0</v>
      </c>
      <c r="GF34" s="319">
        <v>0</v>
      </c>
      <c r="GG34" s="319">
        <v>0</v>
      </c>
      <c r="GH34" s="319">
        <v>0</v>
      </c>
      <c r="GI34" s="319">
        <v>0</v>
      </c>
      <c r="GJ34" s="319">
        <v>0</v>
      </c>
      <c r="GK34" s="319">
        <v>0</v>
      </c>
      <c r="GL34" s="319">
        <v>0</v>
      </c>
      <c r="GM34" s="319">
        <v>0</v>
      </c>
      <c r="GN34" s="319">
        <v>0</v>
      </c>
      <c r="GO34" s="319">
        <v>0</v>
      </c>
      <c r="GP34" s="319">
        <v>0</v>
      </c>
      <c r="GQ34" s="319">
        <v>0</v>
      </c>
      <c r="GR34" s="319">
        <v>0</v>
      </c>
      <c r="GS34" s="319">
        <v>0</v>
      </c>
      <c r="GT34" s="319">
        <v>0</v>
      </c>
      <c r="GU34" s="319">
        <v>0</v>
      </c>
      <c r="GV34" s="319">
        <v>0</v>
      </c>
      <c r="GW34" s="319">
        <v>0</v>
      </c>
      <c r="GX34" s="319">
        <v>0</v>
      </c>
      <c r="GY34" s="319">
        <v>0</v>
      </c>
      <c r="GZ34" s="319">
        <v>0</v>
      </c>
      <c r="HA34" s="319">
        <v>0</v>
      </c>
      <c r="HB34" s="319">
        <v>0</v>
      </c>
      <c r="HC34" s="319">
        <v>0</v>
      </c>
      <c r="HD34" s="319">
        <v>0</v>
      </c>
      <c r="HE34" s="319">
        <v>0</v>
      </c>
      <c r="HF34" s="319">
        <v>0</v>
      </c>
      <c r="HG34" s="319">
        <v>0</v>
      </c>
      <c r="HH34" s="319">
        <v>0</v>
      </c>
      <c r="HI34" s="319">
        <v>0</v>
      </c>
      <c r="HJ34" s="319">
        <v>0</v>
      </c>
      <c r="HK34" s="319">
        <v>0</v>
      </c>
      <c r="HL34" s="319">
        <v>0</v>
      </c>
      <c r="HM34" s="319">
        <v>0</v>
      </c>
      <c r="HN34" s="319">
        <v>0</v>
      </c>
      <c r="HO34" s="319">
        <v>0</v>
      </c>
      <c r="HP34" s="319">
        <v>0</v>
      </c>
      <c r="HQ34" s="319">
        <v>0</v>
      </c>
      <c r="HR34" s="319">
        <v>0</v>
      </c>
      <c r="HS34" s="319">
        <v>0</v>
      </c>
      <c r="HT34" s="319">
        <v>0</v>
      </c>
      <c r="HU34" s="319">
        <v>0</v>
      </c>
      <c r="HV34" s="319">
        <v>0</v>
      </c>
      <c r="HW34" s="319">
        <v>0</v>
      </c>
      <c r="HX34" s="319">
        <v>0</v>
      </c>
      <c r="HY34" s="319">
        <v>0</v>
      </c>
      <c r="HZ34" s="319">
        <v>0</v>
      </c>
      <c r="IA34" s="319">
        <v>0</v>
      </c>
      <c r="IB34" s="319">
        <v>0</v>
      </c>
      <c r="IC34" s="319">
        <v>0</v>
      </c>
      <c r="ID34" s="319">
        <v>0</v>
      </c>
      <c r="IE34" s="319">
        <v>0</v>
      </c>
      <c r="IF34" s="319">
        <v>0</v>
      </c>
      <c r="IG34" s="319">
        <v>0</v>
      </c>
      <c r="IH34" s="319">
        <v>0</v>
      </c>
      <c r="II34" s="319">
        <v>0</v>
      </c>
      <c r="IJ34" s="319">
        <v>0</v>
      </c>
      <c r="IK34" s="319">
        <v>0</v>
      </c>
      <c r="IL34" s="319">
        <v>0</v>
      </c>
      <c r="IM34" s="319">
        <v>0</v>
      </c>
      <c r="IN34" s="319">
        <v>0</v>
      </c>
      <c r="IO34" s="319">
        <v>0</v>
      </c>
      <c r="IP34" s="319">
        <v>0</v>
      </c>
      <c r="IQ34" s="319">
        <v>0</v>
      </c>
      <c r="IR34" s="319">
        <v>0</v>
      </c>
      <c r="IS34" s="319">
        <v>0</v>
      </c>
      <c r="IT34" s="319">
        <v>0</v>
      </c>
      <c r="IU34" s="319">
        <v>0</v>
      </c>
      <c r="IV34" s="319">
        <v>0</v>
      </c>
    </row>
    <row r="35" spans="1:256" ht="12.75">
      <c r="A35" s="319">
        <v>0</v>
      </c>
      <c r="B35" s="319" t="s">
        <v>209</v>
      </c>
      <c r="C35" s="319">
        <v>53.581830000000004</v>
      </c>
      <c r="D35" s="319">
        <v>57.144324999999995</v>
      </c>
      <c r="E35" s="319">
        <v>59.67482499999999</v>
      </c>
      <c r="F35" s="319">
        <v>61.37743719956045</v>
      </c>
      <c r="G35" s="319">
        <v>63.13779139329827</v>
      </c>
      <c r="H35" s="319">
        <v>64.95147781610731</v>
      </c>
      <c r="I35" s="319">
        <v>67.03441226798172</v>
      </c>
      <c r="J35" s="319">
        <v>69.18754169398792</v>
      </c>
      <c r="K35" s="319">
        <v>70.66223040409979</v>
      </c>
      <c r="L35" s="319">
        <v>71.41048911232204</v>
      </c>
      <c r="M35" s="319">
        <v>0</v>
      </c>
      <c r="N35" s="319">
        <v>0</v>
      </c>
      <c r="O35" s="319">
        <v>0</v>
      </c>
      <c r="P35" s="319">
        <v>0</v>
      </c>
      <c r="Q35" s="319">
        <v>0</v>
      </c>
      <c r="R35" s="319">
        <v>0</v>
      </c>
      <c r="S35" s="319">
        <v>0</v>
      </c>
      <c r="T35" s="319">
        <v>0</v>
      </c>
      <c r="U35" s="319">
        <v>0</v>
      </c>
      <c r="V35" s="319">
        <v>0</v>
      </c>
      <c r="W35" s="319">
        <v>0</v>
      </c>
      <c r="X35" s="319">
        <v>0</v>
      </c>
      <c r="Y35" s="319">
        <v>0</v>
      </c>
      <c r="Z35" s="319">
        <v>0</v>
      </c>
      <c r="AA35" s="319">
        <v>0</v>
      </c>
      <c r="AB35" s="319">
        <v>0</v>
      </c>
      <c r="AC35" s="319">
        <v>0</v>
      </c>
      <c r="AD35" s="319">
        <v>0</v>
      </c>
      <c r="AE35" s="319">
        <v>0</v>
      </c>
      <c r="AF35" s="319">
        <v>0</v>
      </c>
      <c r="AG35" s="319">
        <v>0</v>
      </c>
      <c r="AH35" s="319">
        <v>0</v>
      </c>
      <c r="AI35" s="319">
        <v>0</v>
      </c>
      <c r="AJ35" s="319">
        <v>0</v>
      </c>
      <c r="AK35" s="319">
        <v>0</v>
      </c>
      <c r="AL35" s="319">
        <v>0</v>
      </c>
      <c r="AM35" s="319">
        <v>0</v>
      </c>
      <c r="AN35" s="319">
        <v>0</v>
      </c>
      <c r="AO35" s="319">
        <v>0</v>
      </c>
      <c r="AP35" s="319">
        <v>0</v>
      </c>
      <c r="AQ35" s="319">
        <v>0</v>
      </c>
      <c r="AR35" s="319">
        <v>0</v>
      </c>
      <c r="AS35" s="319">
        <v>0</v>
      </c>
      <c r="AT35" s="319">
        <v>0</v>
      </c>
      <c r="AU35" s="319">
        <v>0</v>
      </c>
      <c r="AV35" s="319">
        <v>0</v>
      </c>
      <c r="AW35" s="319">
        <v>0</v>
      </c>
      <c r="AX35" s="319">
        <v>0</v>
      </c>
      <c r="AY35" s="319">
        <v>0</v>
      </c>
      <c r="AZ35" s="319">
        <v>0</v>
      </c>
      <c r="BA35" s="319">
        <v>0</v>
      </c>
      <c r="BB35" s="319">
        <v>0</v>
      </c>
      <c r="BC35" s="319">
        <v>0</v>
      </c>
      <c r="BD35" s="319">
        <v>0</v>
      </c>
      <c r="BE35" s="319">
        <v>0</v>
      </c>
      <c r="BF35" s="319">
        <v>0</v>
      </c>
      <c r="BG35" s="319">
        <v>0</v>
      </c>
      <c r="BH35" s="319">
        <v>0</v>
      </c>
      <c r="BI35" s="319">
        <v>0</v>
      </c>
      <c r="BJ35" s="319">
        <v>0</v>
      </c>
      <c r="BK35" s="319">
        <v>0</v>
      </c>
      <c r="BL35" s="319">
        <v>0</v>
      </c>
      <c r="BM35" s="319">
        <v>0</v>
      </c>
      <c r="BN35" s="319">
        <v>0</v>
      </c>
      <c r="BO35" s="319">
        <v>0</v>
      </c>
      <c r="BP35" s="319">
        <v>0</v>
      </c>
      <c r="BQ35" s="319">
        <v>0</v>
      </c>
      <c r="BR35" s="319">
        <v>0</v>
      </c>
      <c r="BS35" s="319">
        <v>0</v>
      </c>
      <c r="BT35" s="319">
        <v>0</v>
      </c>
      <c r="BU35" s="319">
        <v>0</v>
      </c>
      <c r="BV35" s="319">
        <v>0</v>
      </c>
      <c r="BW35" s="319">
        <v>0</v>
      </c>
      <c r="BX35" s="319">
        <v>0</v>
      </c>
      <c r="BY35" s="319">
        <v>0</v>
      </c>
      <c r="BZ35" s="319">
        <v>0</v>
      </c>
      <c r="CA35" s="319">
        <v>0</v>
      </c>
      <c r="CB35" s="319">
        <v>0</v>
      </c>
      <c r="CC35" s="319">
        <v>0</v>
      </c>
      <c r="CD35" s="319">
        <v>0</v>
      </c>
      <c r="CE35" s="319">
        <v>0</v>
      </c>
      <c r="CF35" s="319">
        <v>0</v>
      </c>
      <c r="CG35" s="319">
        <v>0</v>
      </c>
      <c r="CH35" s="319">
        <v>0</v>
      </c>
      <c r="CI35" s="319">
        <v>0</v>
      </c>
      <c r="CJ35" s="319">
        <v>0</v>
      </c>
      <c r="CK35" s="319">
        <v>0</v>
      </c>
      <c r="CL35" s="319">
        <v>0</v>
      </c>
      <c r="CM35" s="319">
        <v>0</v>
      </c>
      <c r="CN35" s="319">
        <v>0</v>
      </c>
      <c r="CO35" s="319">
        <v>0</v>
      </c>
      <c r="CP35" s="319">
        <v>0</v>
      </c>
      <c r="CQ35" s="319">
        <v>0</v>
      </c>
      <c r="CR35" s="319">
        <v>0</v>
      </c>
      <c r="CS35" s="319">
        <v>0</v>
      </c>
      <c r="CT35" s="319">
        <v>0</v>
      </c>
      <c r="CU35" s="319">
        <v>0</v>
      </c>
      <c r="CV35" s="319">
        <v>0</v>
      </c>
      <c r="CW35" s="319">
        <v>0</v>
      </c>
      <c r="CX35" s="319">
        <v>0</v>
      </c>
      <c r="CY35" s="319">
        <v>0</v>
      </c>
      <c r="CZ35" s="319">
        <v>0</v>
      </c>
      <c r="DA35" s="319">
        <v>0</v>
      </c>
      <c r="DB35" s="319">
        <v>0</v>
      </c>
      <c r="DC35" s="319">
        <v>0</v>
      </c>
      <c r="DD35" s="319">
        <v>0</v>
      </c>
      <c r="DE35" s="319">
        <v>0</v>
      </c>
      <c r="DF35" s="319">
        <v>0</v>
      </c>
      <c r="DG35" s="319">
        <v>0</v>
      </c>
      <c r="DH35" s="319">
        <v>0</v>
      </c>
      <c r="DI35" s="319">
        <v>0</v>
      </c>
      <c r="DJ35" s="319">
        <v>0</v>
      </c>
      <c r="DK35" s="319">
        <v>0</v>
      </c>
      <c r="DL35" s="319">
        <v>0</v>
      </c>
      <c r="DM35" s="319">
        <v>0</v>
      </c>
      <c r="DN35" s="319">
        <v>0</v>
      </c>
      <c r="DO35" s="319">
        <v>0</v>
      </c>
      <c r="DP35" s="319">
        <v>0</v>
      </c>
      <c r="DQ35" s="319">
        <v>0</v>
      </c>
      <c r="DR35" s="319">
        <v>0</v>
      </c>
      <c r="DS35" s="319">
        <v>0</v>
      </c>
      <c r="DT35" s="319">
        <v>0</v>
      </c>
      <c r="DU35" s="319">
        <v>0</v>
      </c>
      <c r="DV35" s="319">
        <v>0</v>
      </c>
      <c r="DW35" s="319">
        <v>0</v>
      </c>
      <c r="DX35" s="319">
        <v>0</v>
      </c>
      <c r="DY35" s="319">
        <v>0</v>
      </c>
      <c r="DZ35" s="319">
        <v>0</v>
      </c>
      <c r="EA35" s="319">
        <v>0</v>
      </c>
      <c r="EB35" s="319">
        <v>0</v>
      </c>
      <c r="EC35" s="319">
        <v>0</v>
      </c>
      <c r="ED35" s="319">
        <v>0</v>
      </c>
      <c r="EE35" s="319">
        <v>0</v>
      </c>
      <c r="EF35" s="319">
        <v>0</v>
      </c>
      <c r="EG35" s="319">
        <v>0</v>
      </c>
      <c r="EH35" s="319">
        <v>0</v>
      </c>
      <c r="EI35" s="319">
        <v>0</v>
      </c>
      <c r="EJ35" s="319">
        <v>0</v>
      </c>
      <c r="EK35" s="319">
        <v>0</v>
      </c>
      <c r="EL35" s="319">
        <v>0</v>
      </c>
      <c r="EM35" s="319">
        <v>0</v>
      </c>
      <c r="EN35" s="319">
        <v>0</v>
      </c>
      <c r="EO35" s="319">
        <v>0</v>
      </c>
      <c r="EP35" s="319">
        <v>0</v>
      </c>
      <c r="EQ35" s="319">
        <v>0</v>
      </c>
      <c r="ER35" s="319">
        <v>0</v>
      </c>
      <c r="ES35" s="319">
        <v>0</v>
      </c>
      <c r="ET35" s="319">
        <v>0</v>
      </c>
      <c r="EU35" s="319">
        <v>0</v>
      </c>
      <c r="EV35" s="319">
        <v>0</v>
      </c>
      <c r="EW35" s="319">
        <v>0</v>
      </c>
      <c r="EX35" s="319">
        <v>0</v>
      </c>
      <c r="EY35" s="319">
        <v>0</v>
      </c>
      <c r="EZ35" s="319">
        <v>0</v>
      </c>
      <c r="FA35" s="319">
        <v>0</v>
      </c>
      <c r="FB35" s="319">
        <v>0</v>
      </c>
      <c r="FC35" s="319">
        <v>0</v>
      </c>
      <c r="FD35" s="319">
        <v>0</v>
      </c>
      <c r="FE35" s="319">
        <v>0</v>
      </c>
      <c r="FF35" s="319">
        <v>0</v>
      </c>
      <c r="FG35" s="319">
        <v>0</v>
      </c>
      <c r="FH35" s="319">
        <v>0</v>
      </c>
      <c r="FI35" s="319">
        <v>0</v>
      </c>
      <c r="FJ35" s="319">
        <v>0</v>
      </c>
      <c r="FK35" s="319">
        <v>0</v>
      </c>
      <c r="FL35" s="319">
        <v>0</v>
      </c>
      <c r="FM35" s="319">
        <v>0</v>
      </c>
      <c r="FN35" s="319">
        <v>0</v>
      </c>
      <c r="FO35" s="319">
        <v>0</v>
      </c>
      <c r="FP35" s="319">
        <v>0</v>
      </c>
      <c r="FQ35" s="319">
        <v>0</v>
      </c>
      <c r="FR35" s="319">
        <v>0</v>
      </c>
      <c r="FS35" s="319">
        <v>0</v>
      </c>
      <c r="FT35" s="319">
        <v>0</v>
      </c>
      <c r="FU35" s="319">
        <v>0</v>
      </c>
      <c r="FV35" s="319">
        <v>0</v>
      </c>
      <c r="FW35" s="319">
        <v>0</v>
      </c>
      <c r="FX35" s="319">
        <v>0</v>
      </c>
      <c r="FY35" s="319">
        <v>0</v>
      </c>
      <c r="FZ35" s="319">
        <v>0</v>
      </c>
      <c r="GA35" s="319">
        <v>0</v>
      </c>
      <c r="GB35" s="319">
        <v>0</v>
      </c>
      <c r="GC35" s="319">
        <v>0</v>
      </c>
      <c r="GD35" s="319">
        <v>0</v>
      </c>
      <c r="GE35" s="319">
        <v>0</v>
      </c>
      <c r="GF35" s="319">
        <v>0</v>
      </c>
      <c r="GG35" s="319">
        <v>0</v>
      </c>
      <c r="GH35" s="319">
        <v>0</v>
      </c>
      <c r="GI35" s="319">
        <v>0</v>
      </c>
      <c r="GJ35" s="319">
        <v>0</v>
      </c>
      <c r="GK35" s="319">
        <v>0</v>
      </c>
      <c r="GL35" s="319">
        <v>0</v>
      </c>
      <c r="GM35" s="319">
        <v>0</v>
      </c>
      <c r="GN35" s="319">
        <v>0</v>
      </c>
      <c r="GO35" s="319">
        <v>0</v>
      </c>
      <c r="GP35" s="319">
        <v>0</v>
      </c>
      <c r="GQ35" s="319">
        <v>0</v>
      </c>
      <c r="GR35" s="319">
        <v>0</v>
      </c>
      <c r="GS35" s="319">
        <v>0</v>
      </c>
      <c r="GT35" s="319">
        <v>0</v>
      </c>
      <c r="GU35" s="319">
        <v>0</v>
      </c>
      <c r="GV35" s="319">
        <v>0</v>
      </c>
      <c r="GW35" s="319">
        <v>0</v>
      </c>
      <c r="GX35" s="319">
        <v>0</v>
      </c>
      <c r="GY35" s="319">
        <v>0</v>
      </c>
      <c r="GZ35" s="319">
        <v>0</v>
      </c>
      <c r="HA35" s="319">
        <v>0</v>
      </c>
      <c r="HB35" s="319">
        <v>0</v>
      </c>
      <c r="HC35" s="319">
        <v>0</v>
      </c>
      <c r="HD35" s="319">
        <v>0</v>
      </c>
      <c r="HE35" s="319">
        <v>0</v>
      </c>
      <c r="HF35" s="319">
        <v>0</v>
      </c>
      <c r="HG35" s="319">
        <v>0</v>
      </c>
      <c r="HH35" s="319">
        <v>0</v>
      </c>
      <c r="HI35" s="319">
        <v>0</v>
      </c>
      <c r="HJ35" s="319">
        <v>0</v>
      </c>
      <c r="HK35" s="319">
        <v>0</v>
      </c>
      <c r="HL35" s="319">
        <v>0</v>
      </c>
      <c r="HM35" s="319">
        <v>0</v>
      </c>
      <c r="HN35" s="319">
        <v>0</v>
      </c>
      <c r="HO35" s="319">
        <v>0</v>
      </c>
      <c r="HP35" s="319">
        <v>0</v>
      </c>
      <c r="HQ35" s="319">
        <v>0</v>
      </c>
      <c r="HR35" s="319">
        <v>0</v>
      </c>
      <c r="HS35" s="319">
        <v>0</v>
      </c>
      <c r="HT35" s="319">
        <v>0</v>
      </c>
      <c r="HU35" s="319">
        <v>0</v>
      </c>
      <c r="HV35" s="319">
        <v>0</v>
      </c>
      <c r="HW35" s="319">
        <v>0</v>
      </c>
      <c r="HX35" s="319">
        <v>0</v>
      </c>
      <c r="HY35" s="319">
        <v>0</v>
      </c>
      <c r="HZ35" s="319">
        <v>0</v>
      </c>
      <c r="IA35" s="319">
        <v>0</v>
      </c>
      <c r="IB35" s="319">
        <v>0</v>
      </c>
      <c r="IC35" s="319">
        <v>0</v>
      </c>
      <c r="ID35" s="319">
        <v>0</v>
      </c>
      <c r="IE35" s="319">
        <v>0</v>
      </c>
      <c r="IF35" s="319">
        <v>0</v>
      </c>
      <c r="IG35" s="319">
        <v>0</v>
      </c>
      <c r="IH35" s="319">
        <v>0</v>
      </c>
      <c r="II35" s="319">
        <v>0</v>
      </c>
      <c r="IJ35" s="319">
        <v>0</v>
      </c>
      <c r="IK35" s="319">
        <v>0</v>
      </c>
      <c r="IL35" s="319">
        <v>0</v>
      </c>
      <c r="IM35" s="319">
        <v>0</v>
      </c>
      <c r="IN35" s="319">
        <v>0</v>
      </c>
      <c r="IO35" s="319">
        <v>0</v>
      </c>
      <c r="IP35" s="319">
        <v>0</v>
      </c>
      <c r="IQ35" s="319">
        <v>0</v>
      </c>
      <c r="IR35" s="319">
        <v>0</v>
      </c>
      <c r="IS35" s="319">
        <v>0</v>
      </c>
      <c r="IT35" s="319">
        <v>0</v>
      </c>
      <c r="IU35" s="319">
        <v>0</v>
      </c>
      <c r="IV35" s="319">
        <v>0</v>
      </c>
    </row>
    <row r="36" spans="1:256" ht="12.75">
      <c r="A36" s="319">
        <v>0</v>
      </c>
      <c r="B36" s="319" t="s">
        <v>210</v>
      </c>
      <c r="C36" s="319">
        <v>0</v>
      </c>
      <c r="D36" s="319">
        <v>0</v>
      </c>
      <c r="E36" s="319">
        <v>0</v>
      </c>
      <c r="F36" s="319">
        <v>63.30197902096193</v>
      </c>
      <c r="G36" s="319">
        <v>65.48451459450658</v>
      </c>
      <c r="H36" s="319">
        <v>67.74229997229841</v>
      </c>
      <c r="I36" s="319">
        <v>72.49408749159717</v>
      </c>
      <c r="J36" s="319">
        <v>77.579189419143</v>
      </c>
      <c r="K36" s="319">
        <v>83.02098611323139</v>
      </c>
      <c r="L36" s="319">
        <v>84.05131537464578</v>
      </c>
      <c r="M36" s="319">
        <v>0</v>
      </c>
      <c r="N36" s="319">
        <v>0</v>
      </c>
      <c r="O36" s="319">
        <v>0</v>
      </c>
      <c r="P36" s="319">
        <v>0</v>
      </c>
      <c r="Q36" s="319">
        <v>0</v>
      </c>
      <c r="R36" s="319">
        <v>0</v>
      </c>
      <c r="S36" s="319">
        <v>0</v>
      </c>
      <c r="T36" s="319">
        <v>0</v>
      </c>
      <c r="U36" s="319">
        <v>0</v>
      </c>
      <c r="V36" s="319">
        <v>0</v>
      </c>
      <c r="W36" s="319">
        <v>0</v>
      </c>
      <c r="X36" s="319">
        <v>0</v>
      </c>
      <c r="Y36" s="319">
        <v>0</v>
      </c>
      <c r="Z36" s="319">
        <v>0</v>
      </c>
      <c r="AA36" s="319">
        <v>0</v>
      </c>
      <c r="AB36" s="319">
        <v>0</v>
      </c>
      <c r="AC36" s="319">
        <v>0</v>
      </c>
      <c r="AD36" s="319">
        <v>0</v>
      </c>
      <c r="AE36" s="319">
        <v>0</v>
      </c>
      <c r="AF36" s="319">
        <v>0</v>
      </c>
      <c r="AG36" s="319">
        <v>0</v>
      </c>
      <c r="AH36" s="319">
        <v>0</v>
      </c>
      <c r="AI36" s="319">
        <v>0</v>
      </c>
      <c r="AJ36" s="319">
        <v>0</v>
      </c>
      <c r="AK36" s="319">
        <v>0</v>
      </c>
      <c r="AL36" s="319">
        <v>0</v>
      </c>
      <c r="AM36" s="319">
        <v>0</v>
      </c>
      <c r="AN36" s="319">
        <v>0</v>
      </c>
      <c r="AO36" s="319">
        <v>0</v>
      </c>
      <c r="AP36" s="319">
        <v>0</v>
      </c>
      <c r="AQ36" s="319">
        <v>0</v>
      </c>
      <c r="AR36" s="319">
        <v>0</v>
      </c>
      <c r="AS36" s="319">
        <v>0</v>
      </c>
      <c r="AT36" s="319">
        <v>0</v>
      </c>
      <c r="AU36" s="319">
        <v>0</v>
      </c>
      <c r="AV36" s="319">
        <v>0</v>
      </c>
      <c r="AW36" s="319">
        <v>0</v>
      </c>
      <c r="AX36" s="319">
        <v>0</v>
      </c>
      <c r="AY36" s="319">
        <v>0</v>
      </c>
      <c r="AZ36" s="319">
        <v>0</v>
      </c>
      <c r="BA36" s="319">
        <v>0</v>
      </c>
      <c r="BB36" s="319">
        <v>0</v>
      </c>
      <c r="BC36" s="319">
        <v>0</v>
      </c>
      <c r="BD36" s="319">
        <v>0</v>
      </c>
      <c r="BE36" s="319">
        <v>0</v>
      </c>
      <c r="BF36" s="319">
        <v>0</v>
      </c>
      <c r="BG36" s="319">
        <v>0</v>
      </c>
      <c r="BH36" s="319">
        <v>0</v>
      </c>
      <c r="BI36" s="319">
        <v>0</v>
      </c>
      <c r="BJ36" s="319">
        <v>0</v>
      </c>
      <c r="BK36" s="319">
        <v>0</v>
      </c>
      <c r="BL36" s="319">
        <v>0</v>
      </c>
      <c r="BM36" s="319">
        <v>0</v>
      </c>
      <c r="BN36" s="319">
        <v>0</v>
      </c>
      <c r="BO36" s="319">
        <v>0</v>
      </c>
      <c r="BP36" s="319">
        <v>0</v>
      </c>
      <c r="BQ36" s="319">
        <v>0</v>
      </c>
      <c r="BR36" s="319">
        <v>0</v>
      </c>
      <c r="BS36" s="319">
        <v>0</v>
      </c>
      <c r="BT36" s="319">
        <v>0</v>
      </c>
      <c r="BU36" s="319">
        <v>0</v>
      </c>
      <c r="BV36" s="319">
        <v>0</v>
      </c>
      <c r="BW36" s="319">
        <v>0</v>
      </c>
      <c r="BX36" s="319">
        <v>0</v>
      </c>
      <c r="BY36" s="319">
        <v>0</v>
      </c>
      <c r="BZ36" s="319">
        <v>0</v>
      </c>
      <c r="CA36" s="319">
        <v>0</v>
      </c>
      <c r="CB36" s="319">
        <v>0</v>
      </c>
      <c r="CC36" s="319">
        <v>0</v>
      </c>
      <c r="CD36" s="319">
        <v>0</v>
      </c>
      <c r="CE36" s="319">
        <v>0</v>
      </c>
      <c r="CF36" s="319">
        <v>0</v>
      </c>
      <c r="CG36" s="319">
        <v>0</v>
      </c>
      <c r="CH36" s="319">
        <v>0</v>
      </c>
      <c r="CI36" s="319">
        <v>0</v>
      </c>
      <c r="CJ36" s="319">
        <v>0</v>
      </c>
      <c r="CK36" s="319">
        <v>0</v>
      </c>
      <c r="CL36" s="319">
        <v>0</v>
      </c>
      <c r="CM36" s="319">
        <v>0</v>
      </c>
      <c r="CN36" s="319">
        <v>0</v>
      </c>
      <c r="CO36" s="319">
        <v>0</v>
      </c>
      <c r="CP36" s="319">
        <v>0</v>
      </c>
      <c r="CQ36" s="319">
        <v>0</v>
      </c>
      <c r="CR36" s="319">
        <v>0</v>
      </c>
      <c r="CS36" s="319">
        <v>0</v>
      </c>
      <c r="CT36" s="319">
        <v>0</v>
      </c>
      <c r="CU36" s="319">
        <v>0</v>
      </c>
      <c r="CV36" s="319">
        <v>0</v>
      </c>
      <c r="CW36" s="319">
        <v>0</v>
      </c>
      <c r="CX36" s="319">
        <v>0</v>
      </c>
      <c r="CY36" s="319">
        <v>0</v>
      </c>
      <c r="CZ36" s="319">
        <v>0</v>
      </c>
      <c r="DA36" s="319">
        <v>0</v>
      </c>
      <c r="DB36" s="319">
        <v>0</v>
      </c>
      <c r="DC36" s="319">
        <v>0</v>
      </c>
      <c r="DD36" s="319">
        <v>0</v>
      </c>
      <c r="DE36" s="319">
        <v>0</v>
      </c>
      <c r="DF36" s="319">
        <v>0</v>
      </c>
      <c r="DG36" s="319">
        <v>0</v>
      </c>
      <c r="DH36" s="319">
        <v>0</v>
      </c>
      <c r="DI36" s="319">
        <v>0</v>
      </c>
      <c r="DJ36" s="319">
        <v>0</v>
      </c>
      <c r="DK36" s="319">
        <v>0</v>
      </c>
      <c r="DL36" s="319">
        <v>0</v>
      </c>
      <c r="DM36" s="319">
        <v>0</v>
      </c>
      <c r="DN36" s="319">
        <v>0</v>
      </c>
      <c r="DO36" s="319">
        <v>0</v>
      </c>
      <c r="DP36" s="319">
        <v>0</v>
      </c>
      <c r="DQ36" s="319">
        <v>0</v>
      </c>
      <c r="DR36" s="319">
        <v>0</v>
      </c>
      <c r="DS36" s="319">
        <v>0</v>
      </c>
      <c r="DT36" s="319">
        <v>0</v>
      </c>
      <c r="DU36" s="319">
        <v>0</v>
      </c>
      <c r="DV36" s="319">
        <v>0</v>
      </c>
      <c r="DW36" s="319">
        <v>0</v>
      </c>
      <c r="DX36" s="319">
        <v>0</v>
      </c>
      <c r="DY36" s="319">
        <v>0</v>
      </c>
      <c r="DZ36" s="319">
        <v>0</v>
      </c>
      <c r="EA36" s="319">
        <v>0</v>
      </c>
      <c r="EB36" s="319">
        <v>0</v>
      </c>
      <c r="EC36" s="319">
        <v>0</v>
      </c>
      <c r="ED36" s="319">
        <v>0</v>
      </c>
      <c r="EE36" s="319">
        <v>0</v>
      </c>
      <c r="EF36" s="319">
        <v>0</v>
      </c>
      <c r="EG36" s="319">
        <v>0</v>
      </c>
      <c r="EH36" s="319">
        <v>0</v>
      </c>
      <c r="EI36" s="319">
        <v>0</v>
      </c>
      <c r="EJ36" s="319">
        <v>0</v>
      </c>
      <c r="EK36" s="319">
        <v>0</v>
      </c>
      <c r="EL36" s="319">
        <v>0</v>
      </c>
      <c r="EM36" s="319">
        <v>0</v>
      </c>
      <c r="EN36" s="319">
        <v>0</v>
      </c>
      <c r="EO36" s="319">
        <v>0</v>
      </c>
      <c r="EP36" s="319">
        <v>0</v>
      </c>
      <c r="EQ36" s="319">
        <v>0</v>
      </c>
      <c r="ER36" s="319">
        <v>0</v>
      </c>
      <c r="ES36" s="319">
        <v>0</v>
      </c>
      <c r="ET36" s="319">
        <v>0</v>
      </c>
      <c r="EU36" s="319">
        <v>0</v>
      </c>
      <c r="EV36" s="319">
        <v>0</v>
      </c>
      <c r="EW36" s="319">
        <v>0</v>
      </c>
      <c r="EX36" s="319">
        <v>0</v>
      </c>
      <c r="EY36" s="319">
        <v>0</v>
      </c>
      <c r="EZ36" s="319">
        <v>0</v>
      </c>
      <c r="FA36" s="319">
        <v>0</v>
      </c>
      <c r="FB36" s="319">
        <v>0</v>
      </c>
      <c r="FC36" s="319">
        <v>0</v>
      </c>
      <c r="FD36" s="319">
        <v>0</v>
      </c>
      <c r="FE36" s="319">
        <v>0</v>
      </c>
      <c r="FF36" s="319">
        <v>0</v>
      </c>
      <c r="FG36" s="319">
        <v>0</v>
      </c>
      <c r="FH36" s="319">
        <v>0</v>
      </c>
      <c r="FI36" s="319">
        <v>0</v>
      </c>
      <c r="FJ36" s="319">
        <v>0</v>
      </c>
      <c r="FK36" s="319">
        <v>0</v>
      </c>
      <c r="FL36" s="319">
        <v>0</v>
      </c>
      <c r="FM36" s="319">
        <v>0</v>
      </c>
      <c r="FN36" s="319">
        <v>0</v>
      </c>
      <c r="FO36" s="319">
        <v>0</v>
      </c>
      <c r="FP36" s="319">
        <v>0</v>
      </c>
      <c r="FQ36" s="319">
        <v>0</v>
      </c>
      <c r="FR36" s="319">
        <v>0</v>
      </c>
      <c r="FS36" s="319">
        <v>0</v>
      </c>
      <c r="FT36" s="319">
        <v>0</v>
      </c>
      <c r="FU36" s="319">
        <v>0</v>
      </c>
      <c r="FV36" s="319">
        <v>0</v>
      </c>
      <c r="FW36" s="319">
        <v>0</v>
      </c>
      <c r="FX36" s="319">
        <v>0</v>
      </c>
      <c r="FY36" s="319">
        <v>0</v>
      </c>
      <c r="FZ36" s="319">
        <v>0</v>
      </c>
      <c r="GA36" s="319">
        <v>0</v>
      </c>
      <c r="GB36" s="319">
        <v>0</v>
      </c>
      <c r="GC36" s="319">
        <v>0</v>
      </c>
      <c r="GD36" s="319">
        <v>0</v>
      </c>
      <c r="GE36" s="319">
        <v>0</v>
      </c>
      <c r="GF36" s="319">
        <v>0</v>
      </c>
      <c r="GG36" s="319">
        <v>0</v>
      </c>
      <c r="GH36" s="319">
        <v>0</v>
      </c>
      <c r="GI36" s="319">
        <v>0</v>
      </c>
      <c r="GJ36" s="319">
        <v>0</v>
      </c>
      <c r="GK36" s="319">
        <v>0</v>
      </c>
      <c r="GL36" s="319">
        <v>0</v>
      </c>
      <c r="GM36" s="319">
        <v>0</v>
      </c>
      <c r="GN36" s="319">
        <v>0</v>
      </c>
      <c r="GO36" s="319">
        <v>0</v>
      </c>
      <c r="GP36" s="319">
        <v>0</v>
      </c>
      <c r="GQ36" s="319">
        <v>0</v>
      </c>
      <c r="GR36" s="319">
        <v>0</v>
      </c>
      <c r="GS36" s="319">
        <v>0</v>
      </c>
      <c r="GT36" s="319">
        <v>0</v>
      </c>
      <c r="GU36" s="319">
        <v>0</v>
      </c>
      <c r="GV36" s="319">
        <v>0</v>
      </c>
      <c r="GW36" s="319">
        <v>0</v>
      </c>
      <c r="GX36" s="319">
        <v>0</v>
      </c>
      <c r="GY36" s="319">
        <v>0</v>
      </c>
      <c r="GZ36" s="319">
        <v>0</v>
      </c>
      <c r="HA36" s="319">
        <v>0</v>
      </c>
      <c r="HB36" s="319">
        <v>0</v>
      </c>
      <c r="HC36" s="319">
        <v>0</v>
      </c>
      <c r="HD36" s="319">
        <v>0</v>
      </c>
      <c r="HE36" s="319">
        <v>0</v>
      </c>
      <c r="HF36" s="319">
        <v>0</v>
      </c>
      <c r="HG36" s="319">
        <v>0</v>
      </c>
      <c r="HH36" s="319">
        <v>0</v>
      </c>
      <c r="HI36" s="319">
        <v>0</v>
      </c>
      <c r="HJ36" s="319">
        <v>0</v>
      </c>
      <c r="HK36" s="319">
        <v>0</v>
      </c>
      <c r="HL36" s="319">
        <v>0</v>
      </c>
      <c r="HM36" s="319">
        <v>0</v>
      </c>
      <c r="HN36" s="319">
        <v>0</v>
      </c>
      <c r="HO36" s="319">
        <v>0</v>
      </c>
      <c r="HP36" s="319">
        <v>0</v>
      </c>
      <c r="HQ36" s="319">
        <v>0</v>
      </c>
      <c r="HR36" s="319">
        <v>0</v>
      </c>
      <c r="HS36" s="319">
        <v>0</v>
      </c>
      <c r="HT36" s="319">
        <v>0</v>
      </c>
      <c r="HU36" s="319">
        <v>0</v>
      </c>
      <c r="HV36" s="319">
        <v>0</v>
      </c>
      <c r="HW36" s="319">
        <v>0</v>
      </c>
      <c r="HX36" s="319">
        <v>0</v>
      </c>
      <c r="HY36" s="319">
        <v>0</v>
      </c>
      <c r="HZ36" s="319">
        <v>0</v>
      </c>
      <c r="IA36" s="319">
        <v>0</v>
      </c>
      <c r="IB36" s="319">
        <v>0</v>
      </c>
      <c r="IC36" s="319">
        <v>0</v>
      </c>
      <c r="ID36" s="319">
        <v>0</v>
      </c>
      <c r="IE36" s="319">
        <v>0</v>
      </c>
      <c r="IF36" s="319">
        <v>0</v>
      </c>
      <c r="IG36" s="319">
        <v>0</v>
      </c>
      <c r="IH36" s="319">
        <v>0</v>
      </c>
      <c r="II36" s="319">
        <v>0</v>
      </c>
      <c r="IJ36" s="319">
        <v>0</v>
      </c>
      <c r="IK36" s="319">
        <v>0</v>
      </c>
      <c r="IL36" s="319">
        <v>0</v>
      </c>
      <c r="IM36" s="319">
        <v>0</v>
      </c>
      <c r="IN36" s="319">
        <v>0</v>
      </c>
      <c r="IO36" s="319">
        <v>0</v>
      </c>
      <c r="IP36" s="319">
        <v>0</v>
      </c>
      <c r="IQ36" s="319">
        <v>0</v>
      </c>
      <c r="IR36" s="319">
        <v>0</v>
      </c>
      <c r="IS36" s="319">
        <v>0</v>
      </c>
      <c r="IT36" s="319">
        <v>0</v>
      </c>
      <c r="IU36" s="319">
        <v>0</v>
      </c>
      <c r="IV36" s="319">
        <v>0</v>
      </c>
    </row>
    <row r="37" spans="1:256" ht="12.75">
      <c r="A37" s="319">
        <v>0</v>
      </c>
      <c r="B37" s="319" t="s">
        <v>211</v>
      </c>
      <c r="C37" s="319">
        <v>0</v>
      </c>
      <c r="D37" s="319">
        <v>0</v>
      </c>
      <c r="E37" s="319">
        <v>0</v>
      </c>
      <c r="F37" s="319">
        <v>60.944162479999996</v>
      </c>
      <c r="G37" s="319">
        <v>62.7003678711225</v>
      </c>
      <c r="H37" s="319">
        <v>64.4287801519208</v>
      </c>
      <c r="I37" s="319">
        <v>68.36002190344719</v>
      </c>
      <c r="J37" s="319">
        <v>72.98770318329973</v>
      </c>
      <c r="K37" s="319">
        <v>78.11249805568356</v>
      </c>
      <c r="L37" s="319">
        <v>80.80347178731006</v>
      </c>
      <c r="M37" s="319">
        <v>0</v>
      </c>
      <c r="N37" s="319">
        <v>0</v>
      </c>
      <c r="O37" s="319">
        <v>0</v>
      </c>
      <c r="P37" s="319">
        <v>0</v>
      </c>
      <c r="Q37" s="319">
        <v>0</v>
      </c>
      <c r="R37" s="319">
        <v>0</v>
      </c>
      <c r="S37" s="319">
        <v>0</v>
      </c>
      <c r="T37" s="319">
        <v>0</v>
      </c>
      <c r="U37" s="319">
        <v>0</v>
      </c>
      <c r="V37" s="319">
        <v>0</v>
      </c>
      <c r="W37" s="319">
        <v>0</v>
      </c>
      <c r="X37" s="319">
        <v>0</v>
      </c>
      <c r="Y37" s="319">
        <v>0</v>
      </c>
      <c r="Z37" s="319">
        <v>0</v>
      </c>
      <c r="AA37" s="319">
        <v>0</v>
      </c>
      <c r="AB37" s="319">
        <v>0</v>
      </c>
      <c r="AC37" s="319">
        <v>0</v>
      </c>
      <c r="AD37" s="319">
        <v>0</v>
      </c>
      <c r="AE37" s="319">
        <v>0</v>
      </c>
      <c r="AF37" s="319">
        <v>0</v>
      </c>
      <c r="AG37" s="319">
        <v>0</v>
      </c>
      <c r="AH37" s="319">
        <v>0</v>
      </c>
      <c r="AI37" s="319">
        <v>0</v>
      </c>
      <c r="AJ37" s="319">
        <v>0</v>
      </c>
      <c r="AK37" s="319">
        <v>0</v>
      </c>
      <c r="AL37" s="319">
        <v>0</v>
      </c>
      <c r="AM37" s="319">
        <v>0</v>
      </c>
      <c r="AN37" s="319">
        <v>0</v>
      </c>
      <c r="AO37" s="319">
        <v>0</v>
      </c>
      <c r="AP37" s="319">
        <v>0</v>
      </c>
      <c r="AQ37" s="319">
        <v>0</v>
      </c>
      <c r="AR37" s="319">
        <v>0</v>
      </c>
      <c r="AS37" s="319">
        <v>0</v>
      </c>
      <c r="AT37" s="319">
        <v>0</v>
      </c>
      <c r="AU37" s="319">
        <v>0</v>
      </c>
      <c r="AV37" s="319">
        <v>0</v>
      </c>
      <c r="AW37" s="319">
        <v>0</v>
      </c>
      <c r="AX37" s="319">
        <v>0</v>
      </c>
      <c r="AY37" s="319">
        <v>0</v>
      </c>
      <c r="AZ37" s="319">
        <v>0</v>
      </c>
      <c r="BA37" s="319">
        <v>0</v>
      </c>
      <c r="BB37" s="319">
        <v>0</v>
      </c>
      <c r="BC37" s="319">
        <v>0</v>
      </c>
      <c r="BD37" s="319">
        <v>0</v>
      </c>
      <c r="BE37" s="319">
        <v>0</v>
      </c>
      <c r="BF37" s="319">
        <v>0</v>
      </c>
      <c r="BG37" s="319">
        <v>0</v>
      </c>
      <c r="BH37" s="319">
        <v>0</v>
      </c>
      <c r="BI37" s="319">
        <v>0</v>
      </c>
      <c r="BJ37" s="319">
        <v>0</v>
      </c>
      <c r="BK37" s="319">
        <v>0</v>
      </c>
      <c r="BL37" s="319">
        <v>0</v>
      </c>
      <c r="BM37" s="319">
        <v>0</v>
      </c>
      <c r="BN37" s="319">
        <v>0</v>
      </c>
      <c r="BO37" s="319">
        <v>0</v>
      </c>
      <c r="BP37" s="319">
        <v>0</v>
      </c>
      <c r="BQ37" s="319">
        <v>0</v>
      </c>
      <c r="BR37" s="319">
        <v>0</v>
      </c>
      <c r="BS37" s="319">
        <v>0</v>
      </c>
      <c r="BT37" s="319">
        <v>0</v>
      </c>
      <c r="BU37" s="319">
        <v>0</v>
      </c>
      <c r="BV37" s="319">
        <v>0</v>
      </c>
      <c r="BW37" s="319">
        <v>0</v>
      </c>
      <c r="BX37" s="319">
        <v>0</v>
      </c>
      <c r="BY37" s="319">
        <v>0</v>
      </c>
      <c r="BZ37" s="319">
        <v>0</v>
      </c>
      <c r="CA37" s="319">
        <v>0</v>
      </c>
      <c r="CB37" s="319">
        <v>0</v>
      </c>
      <c r="CC37" s="319">
        <v>0</v>
      </c>
      <c r="CD37" s="319">
        <v>0</v>
      </c>
      <c r="CE37" s="319">
        <v>0</v>
      </c>
      <c r="CF37" s="319">
        <v>0</v>
      </c>
      <c r="CG37" s="319">
        <v>0</v>
      </c>
      <c r="CH37" s="319">
        <v>0</v>
      </c>
      <c r="CI37" s="319">
        <v>0</v>
      </c>
      <c r="CJ37" s="319">
        <v>0</v>
      </c>
      <c r="CK37" s="319">
        <v>0</v>
      </c>
      <c r="CL37" s="319">
        <v>0</v>
      </c>
      <c r="CM37" s="319">
        <v>0</v>
      </c>
      <c r="CN37" s="319">
        <v>0</v>
      </c>
      <c r="CO37" s="319">
        <v>0</v>
      </c>
      <c r="CP37" s="319">
        <v>0</v>
      </c>
      <c r="CQ37" s="319">
        <v>0</v>
      </c>
      <c r="CR37" s="319">
        <v>0</v>
      </c>
      <c r="CS37" s="319">
        <v>0</v>
      </c>
      <c r="CT37" s="319">
        <v>0</v>
      </c>
      <c r="CU37" s="319">
        <v>0</v>
      </c>
      <c r="CV37" s="319">
        <v>0</v>
      </c>
      <c r="CW37" s="319">
        <v>0</v>
      </c>
      <c r="CX37" s="319">
        <v>0</v>
      </c>
      <c r="CY37" s="319">
        <v>0</v>
      </c>
      <c r="CZ37" s="319">
        <v>0</v>
      </c>
      <c r="DA37" s="319">
        <v>0</v>
      </c>
      <c r="DB37" s="319">
        <v>0</v>
      </c>
      <c r="DC37" s="319">
        <v>0</v>
      </c>
      <c r="DD37" s="319">
        <v>0</v>
      </c>
      <c r="DE37" s="319">
        <v>0</v>
      </c>
      <c r="DF37" s="319">
        <v>0</v>
      </c>
      <c r="DG37" s="319">
        <v>0</v>
      </c>
      <c r="DH37" s="319">
        <v>0</v>
      </c>
      <c r="DI37" s="319">
        <v>0</v>
      </c>
      <c r="DJ37" s="319">
        <v>0</v>
      </c>
      <c r="DK37" s="319">
        <v>0</v>
      </c>
      <c r="DL37" s="319">
        <v>0</v>
      </c>
      <c r="DM37" s="319">
        <v>0</v>
      </c>
      <c r="DN37" s="319">
        <v>0</v>
      </c>
      <c r="DO37" s="319">
        <v>0</v>
      </c>
      <c r="DP37" s="319">
        <v>0</v>
      </c>
      <c r="DQ37" s="319">
        <v>0</v>
      </c>
      <c r="DR37" s="319">
        <v>0</v>
      </c>
      <c r="DS37" s="319">
        <v>0</v>
      </c>
      <c r="DT37" s="319">
        <v>0</v>
      </c>
      <c r="DU37" s="319">
        <v>0</v>
      </c>
      <c r="DV37" s="319">
        <v>0</v>
      </c>
      <c r="DW37" s="319">
        <v>0</v>
      </c>
      <c r="DX37" s="319">
        <v>0</v>
      </c>
      <c r="DY37" s="319">
        <v>0</v>
      </c>
      <c r="DZ37" s="319">
        <v>0</v>
      </c>
      <c r="EA37" s="319">
        <v>0</v>
      </c>
      <c r="EB37" s="319">
        <v>0</v>
      </c>
      <c r="EC37" s="319">
        <v>0</v>
      </c>
      <c r="ED37" s="319">
        <v>0</v>
      </c>
      <c r="EE37" s="319">
        <v>0</v>
      </c>
      <c r="EF37" s="319">
        <v>0</v>
      </c>
      <c r="EG37" s="319">
        <v>0</v>
      </c>
      <c r="EH37" s="319">
        <v>0</v>
      </c>
      <c r="EI37" s="319">
        <v>0</v>
      </c>
      <c r="EJ37" s="319">
        <v>0</v>
      </c>
      <c r="EK37" s="319">
        <v>0</v>
      </c>
      <c r="EL37" s="319">
        <v>0</v>
      </c>
      <c r="EM37" s="319">
        <v>0</v>
      </c>
      <c r="EN37" s="319">
        <v>0</v>
      </c>
      <c r="EO37" s="319">
        <v>0</v>
      </c>
      <c r="EP37" s="319">
        <v>0</v>
      </c>
      <c r="EQ37" s="319">
        <v>0</v>
      </c>
      <c r="ER37" s="319">
        <v>0</v>
      </c>
      <c r="ES37" s="319">
        <v>0</v>
      </c>
      <c r="ET37" s="319">
        <v>0</v>
      </c>
      <c r="EU37" s="319">
        <v>0</v>
      </c>
      <c r="EV37" s="319">
        <v>0</v>
      </c>
      <c r="EW37" s="319">
        <v>0</v>
      </c>
      <c r="EX37" s="319">
        <v>0</v>
      </c>
      <c r="EY37" s="319">
        <v>0</v>
      </c>
      <c r="EZ37" s="319">
        <v>0</v>
      </c>
      <c r="FA37" s="319">
        <v>0</v>
      </c>
      <c r="FB37" s="319">
        <v>0</v>
      </c>
      <c r="FC37" s="319">
        <v>0</v>
      </c>
      <c r="FD37" s="319">
        <v>0</v>
      </c>
      <c r="FE37" s="319">
        <v>0</v>
      </c>
      <c r="FF37" s="319">
        <v>0</v>
      </c>
      <c r="FG37" s="319">
        <v>0</v>
      </c>
      <c r="FH37" s="319">
        <v>0</v>
      </c>
      <c r="FI37" s="319">
        <v>0</v>
      </c>
      <c r="FJ37" s="319">
        <v>0</v>
      </c>
      <c r="FK37" s="319">
        <v>0</v>
      </c>
      <c r="FL37" s="319">
        <v>0</v>
      </c>
      <c r="FM37" s="319">
        <v>0</v>
      </c>
      <c r="FN37" s="319">
        <v>0</v>
      </c>
      <c r="FO37" s="319">
        <v>0</v>
      </c>
      <c r="FP37" s="319">
        <v>0</v>
      </c>
      <c r="FQ37" s="319">
        <v>0</v>
      </c>
      <c r="FR37" s="319">
        <v>0</v>
      </c>
      <c r="FS37" s="319">
        <v>0</v>
      </c>
      <c r="FT37" s="319">
        <v>0</v>
      </c>
      <c r="FU37" s="319">
        <v>0</v>
      </c>
      <c r="FV37" s="319">
        <v>0</v>
      </c>
      <c r="FW37" s="319">
        <v>0</v>
      </c>
      <c r="FX37" s="319">
        <v>0</v>
      </c>
      <c r="FY37" s="319">
        <v>0</v>
      </c>
      <c r="FZ37" s="319">
        <v>0</v>
      </c>
      <c r="GA37" s="319">
        <v>0</v>
      </c>
      <c r="GB37" s="319">
        <v>0</v>
      </c>
      <c r="GC37" s="319">
        <v>0</v>
      </c>
      <c r="GD37" s="319">
        <v>0</v>
      </c>
      <c r="GE37" s="319">
        <v>0</v>
      </c>
      <c r="GF37" s="319">
        <v>0</v>
      </c>
      <c r="GG37" s="319">
        <v>0</v>
      </c>
      <c r="GH37" s="319">
        <v>0</v>
      </c>
      <c r="GI37" s="319">
        <v>0</v>
      </c>
      <c r="GJ37" s="319">
        <v>0</v>
      </c>
      <c r="GK37" s="319">
        <v>0</v>
      </c>
      <c r="GL37" s="319">
        <v>0</v>
      </c>
      <c r="GM37" s="319">
        <v>0</v>
      </c>
      <c r="GN37" s="319">
        <v>0</v>
      </c>
      <c r="GO37" s="319">
        <v>0</v>
      </c>
      <c r="GP37" s="319">
        <v>0</v>
      </c>
      <c r="GQ37" s="319">
        <v>0</v>
      </c>
      <c r="GR37" s="319">
        <v>0</v>
      </c>
      <c r="GS37" s="319">
        <v>0</v>
      </c>
      <c r="GT37" s="319">
        <v>0</v>
      </c>
      <c r="GU37" s="319">
        <v>0</v>
      </c>
      <c r="GV37" s="319">
        <v>0</v>
      </c>
      <c r="GW37" s="319">
        <v>0</v>
      </c>
      <c r="GX37" s="319">
        <v>0</v>
      </c>
      <c r="GY37" s="319">
        <v>0</v>
      </c>
      <c r="GZ37" s="319">
        <v>0</v>
      </c>
      <c r="HA37" s="319">
        <v>0</v>
      </c>
      <c r="HB37" s="319">
        <v>0</v>
      </c>
      <c r="HC37" s="319">
        <v>0</v>
      </c>
      <c r="HD37" s="319">
        <v>0</v>
      </c>
      <c r="HE37" s="319">
        <v>0</v>
      </c>
      <c r="HF37" s="319">
        <v>0</v>
      </c>
      <c r="HG37" s="319">
        <v>0</v>
      </c>
      <c r="HH37" s="319">
        <v>0</v>
      </c>
      <c r="HI37" s="319">
        <v>0</v>
      </c>
      <c r="HJ37" s="319">
        <v>0</v>
      </c>
      <c r="HK37" s="319">
        <v>0</v>
      </c>
      <c r="HL37" s="319">
        <v>0</v>
      </c>
      <c r="HM37" s="319">
        <v>0</v>
      </c>
      <c r="HN37" s="319">
        <v>0</v>
      </c>
      <c r="HO37" s="319">
        <v>0</v>
      </c>
      <c r="HP37" s="319">
        <v>0</v>
      </c>
      <c r="HQ37" s="319">
        <v>0</v>
      </c>
      <c r="HR37" s="319">
        <v>0</v>
      </c>
      <c r="HS37" s="319">
        <v>0</v>
      </c>
      <c r="HT37" s="319">
        <v>0</v>
      </c>
      <c r="HU37" s="319">
        <v>0</v>
      </c>
      <c r="HV37" s="319">
        <v>0</v>
      </c>
      <c r="HW37" s="319">
        <v>0</v>
      </c>
      <c r="HX37" s="319">
        <v>0</v>
      </c>
      <c r="HY37" s="319">
        <v>0</v>
      </c>
      <c r="HZ37" s="319">
        <v>0</v>
      </c>
      <c r="IA37" s="319">
        <v>0</v>
      </c>
      <c r="IB37" s="319">
        <v>0</v>
      </c>
      <c r="IC37" s="319">
        <v>0</v>
      </c>
      <c r="ID37" s="319">
        <v>0</v>
      </c>
      <c r="IE37" s="319">
        <v>0</v>
      </c>
      <c r="IF37" s="319">
        <v>0</v>
      </c>
      <c r="IG37" s="319">
        <v>0</v>
      </c>
      <c r="IH37" s="319">
        <v>0</v>
      </c>
      <c r="II37" s="319">
        <v>0</v>
      </c>
      <c r="IJ37" s="319">
        <v>0</v>
      </c>
      <c r="IK37" s="319">
        <v>0</v>
      </c>
      <c r="IL37" s="319">
        <v>0</v>
      </c>
      <c r="IM37" s="319">
        <v>0</v>
      </c>
      <c r="IN37" s="319">
        <v>0</v>
      </c>
      <c r="IO37" s="319">
        <v>0</v>
      </c>
      <c r="IP37" s="319">
        <v>0</v>
      </c>
      <c r="IQ37" s="319">
        <v>0</v>
      </c>
      <c r="IR37" s="319">
        <v>0</v>
      </c>
      <c r="IS37" s="319">
        <v>0</v>
      </c>
      <c r="IT37" s="319">
        <v>0</v>
      </c>
      <c r="IU37" s="319">
        <v>0</v>
      </c>
      <c r="IV37" s="319">
        <v>0</v>
      </c>
    </row>
    <row r="40" spans="1:251" ht="12.75">
      <c r="A40" s="319">
        <v>0</v>
      </c>
      <c r="B40" s="319">
        <v>0</v>
      </c>
      <c r="C40" s="319" t="s">
        <v>4</v>
      </c>
      <c r="D40" s="319" t="s">
        <v>5</v>
      </c>
      <c r="E40" s="319" t="s">
        <v>188</v>
      </c>
      <c r="F40" s="319" t="s">
        <v>189</v>
      </c>
      <c r="G40" s="319" t="s">
        <v>190</v>
      </c>
      <c r="H40" s="319" t="s">
        <v>191</v>
      </c>
      <c r="I40" s="319" t="s">
        <v>193</v>
      </c>
      <c r="J40" s="319" t="s">
        <v>195</v>
      </c>
      <c r="K40" s="319" t="s">
        <v>197</v>
      </c>
      <c r="L40" s="319" t="s">
        <v>199</v>
      </c>
      <c r="P40" s="319">
        <v>0</v>
      </c>
      <c r="Q40" s="319">
        <v>0</v>
      </c>
      <c r="R40" s="319">
        <v>0</v>
      </c>
      <c r="S40" s="319">
        <v>0</v>
      </c>
      <c r="T40" s="319">
        <v>0</v>
      </c>
      <c r="U40" s="319">
        <v>0</v>
      </c>
      <c r="V40" s="319">
        <v>0</v>
      </c>
      <c r="W40" s="319">
        <v>0</v>
      </c>
      <c r="X40" s="319">
        <v>0</v>
      </c>
      <c r="Y40" s="319">
        <v>0</v>
      </c>
      <c r="Z40" s="319">
        <v>0</v>
      </c>
      <c r="AA40" s="319">
        <v>0</v>
      </c>
      <c r="AB40" s="319">
        <v>0</v>
      </c>
      <c r="AC40" s="319">
        <v>0</v>
      </c>
      <c r="AD40" s="319">
        <v>0</v>
      </c>
      <c r="AE40" s="319">
        <v>0</v>
      </c>
      <c r="AF40" s="319">
        <v>0</v>
      </c>
      <c r="AG40" s="319">
        <v>0</v>
      </c>
      <c r="AH40" s="319">
        <v>0</v>
      </c>
      <c r="AI40" s="319">
        <v>0</v>
      </c>
      <c r="AJ40" s="319">
        <v>0</v>
      </c>
      <c r="AK40" s="319">
        <v>0</v>
      </c>
      <c r="AL40" s="319">
        <v>0</v>
      </c>
      <c r="AM40" s="319">
        <v>0</v>
      </c>
      <c r="AN40" s="319">
        <v>0</v>
      </c>
      <c r="AO40" s="319">
        <v>0</v>
      </c>
      <c r="AP40" s="319">
        <v>0</v>
      </c>
      <c r="AQ40" s="319">
        <v>0</v>
      </c>
      <c r="AR40" s="319">
        <v>0</v>
      </c>
      <c r="AS40" s="319">
        <v>0</v>
      </c>
      <c r="AT40" s="319">
        <v>0</v>
      </c>
      <c r="AU40" s="319">
        <v>0</v>
      </c>
      <c r="AV40" s="319">
        <v>0</v>
      </c>
      <c r="AW40" s="319">
        <v>0</v>
      </c>
      <c r="AX40" s="319">
        <v>0</v>
      </c>
      <c r="AY40" s="319">
        <v>0</v>
      </c>
      <c r="AZ40" s="319">
        <v>0</v>
      </c>
      <c r="BA40" s="319">
        <v>0</v>
      </c>
      <c r="BB40" s="319">
        <v>0</v>
      </c>
      <c r="BC40" s="319">
        <v>0</v>
      </c>
      <c r="BD40" s="319">
        <v>0</v>
      </c>
      <c r="BE40" s="319">
        <v>0</v>
      </c>
      <c r="BF40" s="319">
        <v>0</v>
      </c>
      <c r="BG40" s="319">
        <v>0</v>
      </c>
      <c r="BH40" s="319">
        <v>0</v>
      </c>
      <c r="BI40" s="319">
        <v>0</v>
      </c>
      <c r="BJ40" s="319">
        <v>0</v>
      </c>
      <c r="BK40" s="319">
        <v>0</v>
      </c>
      <c r="BL40" s="319">
        <v>0</v>
      </c>
      <c r="BM40" s="319">
        <v>0</v>
      </c>
      <c r="BN40" s="319">
        <v>0</v>
      </c>
      <c r="BO40" s="319">
        <v>0</v>
      </c>
      <c r="BP40" s="319">
        <v>0</v>
      </c>
      <c r="BQ40" s="319">
        <v>0</v>
      </c>
      <c r="BR40" s="319">
        <v>0</v>
      </c>
      <c r="BS40" s="319">
        <v>0</v>
      </c>
      <c r="BT40" s="319">
        <v>0</v>
      </c>
      <c r="BU40" s="319">
        <v>0</v>
      </c>
      <c r="BV40" s="319">
        <v>0</v>
      </c>
      <c r="BW40" s="319">
        <v>0</v>
      </c>
      <c r="BX40" s="319">
        <v>0</v>
      </c>
      <c r="BY40" s="319">
        <v>0</v>
      </c>
      <c r="BZ40" s="319">
        <v>0</v>
      </c>
      <c r="CA40" s="319">
        <v>0</v>
      </c>
      <c r="CB40" s="319">
        <v>0</v>
      </c>
      <c r="CC40" s="319">
        <v>0</v>
      </c>
      <c r="CD40" s="319">
        <v>0</v>
      </c>
      <c r="CE40" s="319">
        <v>0</v>
      </c>
      <c r="CF40" s="319">
        <v>0</v>
      </c>
      <c r="CG40" s="319">
        <v>0</v>
      </c>
      <c r="CH40" s="319">
        <v>0</v>
      </c>
      <c r="CI40" s="319">
        <v>0</v>
      </c>
      <c r="CJ40" s="319">
        <v>0</v>
      </c>
      <c r="CK40" s="319">
        <v>0</v>
      </c>
      <c r="CL40" s="319">
        <v>0</v>
      </c>
      <c r="CM40" s="319">
        <v>0</v>
      </c>
      <c r="CN40" s="319">
        <v>0</v>
      </c>
      <c r="CO40" s="319">
        <v>0</v>
      </c>
      <c r="CP40" s="319">
        <v>0</v>
      </c>
      <c r="CQ40" s="319">
        <v>0</v>
      </c>
      <c r="CR40" s="319">
        <v>0</v>
      </c>
      <c r="CS40" s="319">
        <v>0</v>
      </c>
      <c r="CT40" s="319">
        <v>0</v>
      </c>
      <c r="CU40" s="319">
        <v>0</v>
      </c>
      <c r="CV40" s="319">
        <v>0</v>
      </c>
      <c r="CW40" s="319">
        <v>0</v>
      </c>
      <c r="CX40" s="319">
        <v>0</v>
      </c>
      <c r="CY40" s="319">
        <v>0</v>
      </c>
      <c r="CZ40" s="319">
        <v>0</v>
      </c>
      <c r="DA40" s="319">
        <v>0</v>
      </c>
      <c r="DB40" s="319">
        <v>0</v>
      </c>
      <c r="DC40" s="319">
        <v>0</v>
      </c>
      <c r="DD40" s="319">
        <v>0</v>
      </c>
      <c r="DE40" s="319">
        <v>0</v>
      </c>
      <c r="DF40" s="319">
        <v>0</v>
      </c>
      <c r="DG40" s="319">
        <v>0</v>
      </c>
      <c r="DH40" s="319">
        <v>0</v>
      </c>
      <c r="DI40" s="319">
        <v>0</v>
      </c>
      <c r="DJ40" s="319">
        <v>0</v>
      </c>
      <c r="DK40" s="319">
        <v>0</v>
      </c>
      <c r="DL40" s="319">
        <v>0</v>
      </c>
      <c r="DM40" s="319">
        <v>0</v>
      </c>
      <c r="DN40" s="319">
        <v>0</v>
      </c>
      <c r="DO40" s="319">
        <v>0</v>
      </c>
      <c r="DP40" s="319">
        <v>0</v>
      </c>
      <c r="DQ40" s="319">
        <v>0</v>
      </c>
      <c r="DR40" s="319">
        <v>0</v>
      </c>
      <c r="DS40" s="319">
        <v>0</v>
      </c>
      <c r="DT40" s="319">
        <v>0</v>
      </c>
      <c r="DU40" s="319">
        <v>0</v>
      </c>
      <c r="DV40" s="319">
        <v>0</v>
      </c>
      <c r="DW40" s="319">
        <v>0</v>
      </c>
      <c r="DX40" s="319">
        <v>0</v>
      </c>
      <c r="DY40" s="319">
        <v>0</v>
      </c>
      <c r="DZ40" s="319">
        <v>0</v>
      </c>
      <c r="EA40" s="319">
        <v>0</v>
      </c>
      <c r="EB40" s="319">
        <v>0</v>
      </c>
      <c r="EC40" s="319">
        <v>0</v>
      </c>
      <c r="ED40" s="319">
        <v>0</v>
      </c>
      <c r="EE40" s="319">
        <v>0</v>
      </c>
      <c r="EF40" s="319">
        <v>0</v>
      </c>
      <c r="EG40" s="319">
        <v>0</v>
      </c>
      <c r="EH40" s="319">
        <v>0</v>
      </c>
      <c r="EI40" s="319">
        <v>0</v>
      </c>
      <c r="EJ40" s="319">
        <v>0</v>
      </c>
      <c r="EK40" s="319">
        <v>0</v>
      </c>
      <c r="EL40" s="319">
        <v>0</v>
      </c>
      <c r="EM40" s="319">
        <v>0</v>
      </c>
      <c r="EN40" s="319">
        <v>0</v>
      </c>
      <c r="EO40" s="319">
        <v>0</v>
      </c>
      <c r="EP40" s="319">
        <v>0</v>
      </c>
      <c r="EQ40" s="319">
        <v>0</v>
      </c>
      <c r="ER40" s="319">
        <v>0</v>
      </c>
      <c r="ES40" s="319">
        <v>0</v>
      </c>
      <c r="ET40" s="319">
        <v>0</v>
      </c>
      <c r="EU40" s="319">
        <v>0</v>
      </c>
      <c r="EV40" s="319">
        <v>0</v>
      </c>
      <c r="EW40" s="319">
        <v>0</v>
      </c>
      <c r="EX40" s="319">
        <v>0</v>
      </c>
      <c r="EY40" s="319">
        <v>0</v>
      </c>
      <c r="EZ40" s="319">
        <v>0</v>
      </c>
      <c r="FA40" s="319">
        <v>0</v>
      </c>
      <c r="FB40" s="319">
        <v>0</v>
      </c>
      <c r="FC40" s="319">
        <v>0</v>
      </c>
      <c r="FD40" s="319">
        <v>0</v>
      </c>
      <c r="FE40" s="319">
        <v>0</v>
      </c>
      <c r="FF40" s="319">
        <v>0</v>
      </c>
      <c r="FG40" s="319">
        <v>0</v>
      </c>
      <c r="FH40" s="319">
        <v>0</v>
      </c>
      <c r="FI40" s="319">
        <v>0</v>
      </c>
      <c r="FJ40" s="319">
        <v>0</v>
      </c>
      <c r="FK40" s="319">
        <v>0</v>
      </c>
      <c r="FL40" s="319">
        <v>0</v>
      </c>
      <c r="FM40" s="319">
        <v>0</v>
      </c>
      <c r="FN40" s="319">
        <v>0</v>
      </c>
      <c r="FO40" s="319">
        <v>0</v>
      </c>
      <c r="FP40" s="319">
        <v>0</v>
      </c>
      <c r="FQ40" s="319">
        <v>0</v>
      </c>
      <c r="FR40" s="319">
        <v>0</v>
      </c>
      <c r="FS40" s="319">
        <v>0</v>
      </c>
      <c r="FT40" s="319">
        <v>0</v>
      </c>
      <c r="FU40" s="319">
        <v>0</v>
      </c>
      <c r="FV40" s="319">
        <v>0</v>
      </c>
      <c r="FW40" s="319">
        <v>0</v>
      </c>
      <c r="FX40" s="319">
        <v>0</v>
      </c>
      <c r="FY40" s="319">
        <v>0</v>
      </c>
      <c r="FZ40" s="319">
        <v>0</v>
      </c>
      <c r="GA40" s="319">
        <v>0</v>
      </c>
      <c r="GB40" s="319">
        <v>0</v>
      </c>
      <c r="GC40" s="319">
        <v>0</v>
      </c>
      <c r="GD40" s="319">
        <v>0</v>
      </c>
      <c r="GE40" s="319">
        <v>0</v>
      </c>
      <c r="GF40" s="319">
        <v>0</v>
      </c>
      <c r="GG40" s="319">
        <v>0</v>
      </c>
      <c r="GH40" s="319">
        <v>0</v>
      </c>
      <c r="GI40" s="319">
        <v>0</v>
      </c>
      <c r="GJ40" s="319">
        <v>0</v>
      </c>
      <c r="GK40" s="319">
        <v>0</v>
      </c>
      <c r="GL40" s="319">
        <v>0</v>
      </c>
      <c r="GM40" s="319">
        <v>0</v>
      </c>
      <c r="GN40" s="319">
        <v>0</v>
      </c>
      <c r="GO40" s="319">
        <v>0</v>
      </c>
      <c r="GP40" s="319">
        <v>0</v>
      </c>
      <c r="GQ40" s="319">
        <v>0</v>
      </c>
      <c r="GR40" s="319">
        <v>0</v>
      </c>
      <c r="GS40" s="319">
        <v>0</v>
      </c>
      <c r="GT40" s="319">
        <v>0</v>
      </c>
      <c r="GU40" s="319">
        <v>0</v>
      </c>
      <c r="GV40" s="319">
        <v>0</v>
      </c>
      <c r="GW40" s="319">
        <v>0</v>
      </c>
      <c r="GX40" s="319">
        <v>0</v>
      </c>
      <c r="GY40" s="319">
        <v>0</v>
      </c>
      <c r="GZ40" s="319">
        <v>0</v>
      </c>
      <c r="HA40" s="319">
        <v>0</v>
      </c>
      <c r="HB40" s="319">
        <v>0</v>
      </c>
      <c r="HC40" s="319">
        <v>0</v>
      </c>
      <c r="HD40" s="319">
        <v>0</v>
      </c>
      <c r="HE40" s="319">
        <v>0</v>
      </c>
      <c r="HF40" s="319">
        <v>0</v>
      </c>
      <c r="HG40" s="319">
        <v>0</v>
      </c>
      <c r="HH40" s="319">
        <v>0</v>
      </c>
      <c r="HI40" s="319">
        <v>0</v>
      </c>
      <c r="HJ40" s="319">
        <v>0</v>
      </c>
      <c r="HK40" s="319">
        <v>0</v>
      </c>
      <c r="HL40" s="319">
        <v>0</v>
      </c>
      <c r="HM40" s="319">
        <v>0</v>
      </c>
      <c r="HN40" s="319">
        <v>0</v>
      </c>
      <c r="HO40" s="319">
        <v>0</v>
      </c>
      <c r="HP40" s="319">
        <v>0</v>
      </c>
      <c r="HQ40" s="319">
        <v>0</v>
      </c>
      <c r="HR40" s="319">
        <v>0</v>
      </c>
      <c r="HS40" s="319">
        <v>0</v>
      </c>
      <c r="HT40" s="319">
        <v>0</v>
      </c>
      <c r="HU40" s="319">
        <v>0</v>
      </c>
      <c r="HV40" s="319">
        <v>0</v>
      </c>
      <c r="HW40" s="319">
        <v>0</v>
      </c>
      <c r="HX40" s="319">
        <v>0</v>
      </c>
      <c r="HY40" s="319">
        <v>0</v>
      </c>
      <c r="HZ40" s="319">
        <v>0</v>
      </c>
      <c r="IA40" s="319">
        <v>0</v>
      </c>
      <c r="IB40" s="319">
        <v>0</v>
      </c>
      <c r="IC40" s="319">
        <v>0</v>
      </c>
      <c r="ID40" s="319">
        <v>0</v>
      </c>
      <c r="IE40" s="319">
        <v>0</v>
      </c>
      <c r="IF40" s="319">
        <v>0</v>
      </c>
      <c r="IG40" s="319">
        <v>0</v>
      </c>
      <c r="IH40" s="319">
        <v>0</v>
      </c>
      <c r="II40" s="319">
        <v>0</v>
      </c>
      <c r="IJ40" s="319">
        <v>0</v>
      </c>
      <c r="IK40" s="319">
        <v>0</v>
      </c>
      <c r="IL40" s="319">
        <v>0</v>
      </c>
      <c r="IM40" s="319">
        <v>0</v>
      </c>
      <c r="IN40" s="319">
        <v>0</v>
      </c>
      <c r="IO40" s="319">
        <v>0</v>
      </c>
      <c r="IP40" s="319">
        <v>0</v>
      </c>
      <c r="IQ40" s="319">
        <v>0</v>
      </c>
    </row>
    <row r="41" spans="1:251" ht="12.75">
      <c r="A41" s="319">
        <v>0</v>
      </c>
      <c r="B41" s="319" t="s">
        <v>209</v>
      </c>
      <c r="C41" s="319">
        <v>69.7372</v>
      </c>
      <c r="D41" s="319">
        <v>73.77542499999998</v>
      </c>
      <c r="E41" s="319">
        <v>76.19717500000002</v>
      </c>
      <c r="F41" s="319">
        <v>77.71407526550105</v>
      </c>
      <c r="G41" s="319">
        <v>79.29216436412072</v>
      </c>
      <c r="H41" s="319">
        <v>80.92022374199246</v>
      </c>
      <c r="I41" s="319">
        <v>82.91119916428995</v>
      </c>
      <c r="J41" s="319">
        <v>84.9759942430707</v>
      </c>
      <c r="K41" s="319">
        <v>86.56872783550202</v>
      </c>
      <c r="L41" s="319">
        <v>87.64308623074784</v>
      </c>
      <c r="P41" s="319">
        <v>0</v>
      </c>
      <c r="Q41" s="319">
        <v>0</v>
      </c>
      <c r="R41" s="319">
        <v>0</v>
      </c>
      <c r="S41" s="319">
        <v>0</v>
      </c>
      <c r="T41" s="319">
        <v>0</v>
      </c>
      <c r="U41" s="319">
        <v>0</v>
      </c>
      <c r="V41" s="319">
        <v>0</v>
      </c>
      <c r="W41" s="319">
        <v>0</v>
      </c>
      <c r="X41" s="319">
        <v>0</v>
      </c>
      <c r="Y41" s="319">
        <v>0</v>
      </c>
      <c r="Z41" s="319">
        <v>0</v>
      </c>
      <c r="AA41" s="319">
        <v>0</v>
      </c>
      <c r="AB41" s="319">
        <v>0</v>
      </c>
      <c r="AC41" s="319">
        <v>0</v>
      </c>
      <c r="AD41" s="319">
        <v>0</v>
      </c>
      <c r="AE41" s="319">
        <v>0</v>
      </c>
      <c r="AF41" s="319">
        <v>0</v>
      </c>
      <c r="AG41" s="319">
        <v>0</v>
      </c>
      <c r="AH41" s="319">
        <v>0</v>
      </c>
      <c r="AI41" s="319">
        <v>0</v>
      </c>
      <c r="AJ41" s="319">
        <v>0</v>
      </c>
      <c r="AK41" s="319">
        <v>0</v>
      </c>
      <c r="AL41" s="319">
        <v>0</v>
      </c>
      <c r="AM41" s="319">
        <v>0</v>
      </c>
      <c r="AN41" s="319">
        <v>0</v>
      </c>
      <c r="AO41" s="319">
        <v>0</v>
      </c>
      <c r="AP41" s="319">
        <v>0</v>
      </c>
      <c r="AQ41" s="319">
        <v>0</v>
      </c>
      <c r="AR41" s="319">
        <v>0</v>
      </c>
      <c r="AS41" s="319">
        <v>0</v>
      </c>
      <c r="AT41" s="319">
        <v>0</v>
      </c>
      <c r="AU41" s="319">
        <v>0</v>
      </c>
      <c r="AV41" s="319">
        <v>0</v>
      </c>
      <c r="AW41" s="319">
        <v>0</v>
      </c>
      <c r="AX41" s="319">
        <v>0</v>
      </c>
      <c r="AY41" s="319">
        <v>0</v>
      </c>
      <c r="AZ41" s="319">
        <v>0</v>
      </c>
      <c r="BA41" s="319">
        <v>0</v>
      </c>
      <c r="BB41" s="319">
        <v>0</v>
      </c>
      <c r="BC41" s="319">
        <v>0</v>
      </c>
      <c r="BD41" s="319">
        <v>0</v>
      </c>
      <c r="BE41" s="319">
        <v>0</v>
      </c>
      <c r="BF41" s="319">
        <v>0</v>
      </c>
      <c r="BG41" s="319">
        <v>0</v>
      </c>
      <c r="BH41" s="319">
        <v>0</v>
      </c>
      <c r="BI41" s="319">
        <v>0</v>
      </c>
      <c r="BJ41" s="319">
        <v>0</v>
      </c>
      <c r="BK41" s="319">
        <v>0</v>
      </c>
      <c r="BL41" s="319">
        <v>0</v>
      </c>
      <c r="BM41" s="319">
        <v>0</v>
      </c>
      <c r="BN41" s="319">
        <v>0</v>
      </c>
      <c r="BO41" s="319">
        <v>0</v>
      </c>
      <c r="BP41" s="319">
        <v>0</v>
      </c>
      <c r="BQ41" s="319">
        <v>0</v>
      </c>
      <c r="BR41" s="319">
        <v>0</v>
      </c>
      <c r="BS41" s="319">
        <v>0</v>
      </c>
      <c r="BT41" s="319">
        <v>0</v>
      </c>
      <c r="BU41" s="319">
        <v>0</v>
      </c>
      <c r="BV41" s="319">
        <v>0</v>
      </c>
      <c r="BW41" s="319">
        <v>0</v>
      </c>
      <c r="BX41" s="319">
        <v>0</v>
      </c>
      <c r="BY41" s="319">
        <v>0</v>
      </c>
      <c r="BZ41" s="319">
        <v>0</v>
      </c>
      <c r="CA41" s="319">
        <v>0</v>
      </c>
      <c r="CB41" s="319">
        <v>0</v>
      </c>
      <c r="CC41" s="319">
        <v>0</v>
      </c>
      <c r="CD41" s="319">
        <v>0</v>
      </c>
      <c r="CE41" s="319">
        <v>0</v>
      </c>
      <c r="CF41" s="319">
        <v>0</v>
      </c>
      <c r="CG41" s="319">
        <v>0</v>
      </c>
      <c r="CH41" s="319">
        <v>0</v>
      </c>
      <c r="CI41" s="319">
        <v>0</v>
      </c>
      <c r="CJ41" s="319">
        <v>0</v>
      </c>
      <c r="CK41" s="319">
        <v>0</v>
      </c>
      <c r="CL41" s="319">
        <v>0</v>
      </c>
      <c r="CM41" s="319">
        <v>0</v>
      </c>
      <c r="CN41" s="319">
        <v>0</v>
      </c>
      <c r="CO41" s="319">
        <v>0</v>
      </c>
      <c r="CP41" s="319">
        <v>0</v>
      </c>
      <c r="CQ41" s="319">
        <v>0</v>
      </c>
      <c r="CR41" s="319">
        <v>0</v>
      </c>
      <c r="CS41" s="319">
        <v>0</v>
      </c>
      <c r="CT41" s="319">
        <v>0</v>
      </c>
      <c r="CU41" s="319">
        <v>0</v>
      </c>
      <c r="CV41" s="319">
        <v>0</v>
      </c>
      <c r="CW41" s="319">
        <v>0</v>
      </c>
      <c r="CX41" s="319">
        <v>0</v>
      </c>
      <c r="CY41" s="319">
        <v>0</v>
      </c>
      <c r="CZ41" s="319">
        <v>0</v>
      </c>
      <c r="DA41" s="319">
        <v>0</v>
      </c>
      <c r="DB41" s="319">
        <v>0</v>
      </c>
      <c r="DC41" s="319">
        <v>0</v>
      </c>
      <c r="DD41" s="319">
        <v>0</v>
      </c>
      <c r="DE41" s="319">
        <v>0</v>
      </c>
      <c r="DF41" s="319">
        <v>0</v>
      </c>
      <c r="DG41" s="319">
        <v>0</v>
      </c>
      <c r="DH41" s="319">
        <v>0</v>
      </c>
      <c r="DI41" s="319">
        <v>0</v>
      </c>
      <c r="DJ41" s="319">
        <v>0</v>
      </c>
      <c r="DK41" s="319">
        <v>0</v>
      </c>
      <c r="DL41" s="319">
        <v>0</v>
      </c>
      <c r="DM41" s="319">
        <v>0</v>
      </c>
      <c r="DN41" s="319">
        <v>0</v>
      </c>
      <c r="DO41" s="319">
        <v>0</v>
      </c>
      <c r="DP41" s="319">
        <v>0</v>
      </c>
      <c r="DQ41" s="319">
        <v>0</v>
      </c>
      <c r="DR41" s="319">
        <v>0</v>
      </c>
      <c r="DS41" s="319">
        <v>0</v>
      </c>
      <c r="DT41" s="319">
        <v>0</v>
      </c>
      <c r="DU41" s="319">
        <v>0</v>
      </c>
      <c r="DV41" s="319">
        <v>0</v>
      </c>
      <c r="DW41" s="319">
        <v>0</v>
      </c>
      <c r="DX41" s="319">
        <v>0</v>
      </c>
      <c r="DY41" s="319">
        <v>0</v>
      </c>
      <c r="DZ41" s="319">
        <v>0</v>
      </c>
      <c r="EA41" s="319">
        <v>0</v>
      </c>
      <c r="EB41" s="319">
        <v>0</v>
      </c>
      <c r="EC41" s="319">
        <v>0</v>
      </c>
      <c r="ED41" s="319">
        <v>0</v>
      </c>
      <c r="EE41" s="319">
        <v>0</v>
      </c>
      <c r="EF41" s="319">
        <v>0</v>
      </c>
      <c r="EG41" s="319">
        <v>0</v>
      </c>
      <c r="EH41" s="319">
        <v>0</v>
      </c>
      <c r="EI41" s="319">
        <v>0</v>
      </c>
      <c r="EJ41" s="319">
        <v>0</v>
      </c>
      <c r="EK41" s="319">
        <v>0</v>
      </c>
      <c r="EL41" s="319">
        <v>0</v>
      </c>
      <c r="EM41" s="319">
        <v>0</v>
      </c>
      <c r="EN41" s="319">
        <v>0</v>
      </c>
      <c r="EO41" s="319">
        <v>0</v>
      </c>
      <c r="EP41" s="319">
        <v>0</v>
      </c>
      <c r="EQ41" s="319">
        <v>0</v>
      </c>
      <c r="ER41" s="319">
        <v>0</v>
      </c>
      <c r="ES41" s="319">
        <v>0</v>
      </c>
      <c r="ET41" s="319">
        <v>0</v>
      </c>
      <c r="EU41" s="319">
        <v>0</v>
      </c>
      <c r="EV41" s="319">
        <v>0</v>
      </c>
      <c r="EW41" s="319">
        <v>0</v>
      </c>
      <c r="EX41" s="319">
        <v>0</v>
      </c>
      <c r="EY41" s="319">
        <v>0</v>
      </c>
      <c r="EZ41" s="319">
        <v>0</v>
      </c>
      <c r="FA41" s="319">
        <v>0</v>
      </c>
      <c r="FB41" s="319">
        <v>0</v>
      </c>
      <c r="FC41" s="319">
        <v>0</v>
      </c>
      <c r="FD41" s="319">
        <v>0</v>
      </c>
      <c r="FE41" s="319">
        <v>0</v>
      </c>
      <c r="FF41" s="319">
        <v>0</v>
      </c>
      <c r="FG41" s="319">
        <v>0</v>
      </c>
      <c r="FH41" s="319">
        <v>0</v>
      </c>
      <c r="FI41" s="319">
        <v>0</v>
      </c>
      <c r="FJ41" s="319">
        <v>0</v>
      </c>
      <c r="FK41" s="319">
        <v>0</v>
      </c>
      <c r="FL41" s="319">
        <v>0</v>
      </c>
      <c r="FM41" s="319">
        <v>0</v>
      </c>
      <c r="FN41" s="319">
        <v>0</v>
      </c>
      <c r="FO41" s="319">
        <v>0</v>
      </c>
      <c r="FP41" s="319">
        <v>0</v>
      </c>
      <c r="FQ41" s="319">
        <v>0</v>
      </c>
      <c r="FR41" s="319">
        <v>0</v>
      </c>
      <c r="FS41" s="319">
        <v>0</v>
      </c>
      <c r="FT41" s="319">
        <v>0</v>
      </c>
      <c r="FU41" s="319">
        <v>0</v>
      </c>
      <c r="FV41" s="319">
        <v>0</v>
      </c>
      <c r="FW41" s="319">
        <v>0</v>
      </c>
      <c r="FX41" s="319">
        <v>0</v>
      </c>
      <c r="FY41" s="319">
        <v>0</v>
      </c>
      <c r="FZ41" s="319">
        <v>0</v>
      </c>
      <c r="GA41" s="319">
        <v>0</v>
      </c>
      <c r="GB41" s="319">
        <v>0</v>
      </c>
      <c r="GC41" s="319">
        <v>0</v>
      </c>
      <c r="GD41" s="319">
        <v>0</v>
      </c>
      <c r="GE41" s="319">
        <v>0</v>
      </c>
      <c r="GF41" s="319">
        <v>0</v>
      </c>
      <c r="GG41" s="319">
        <v>0</v>
      </c>
      <c r="GH41" s="319">
        <v>0</v>
      </c>
      <c r="GI41" s="319">
        <v>0</v>
      </c>
      <c r="GJ41" s="319">
        <v>0</v>
      </c>
      <c r="GK41" s="319">
        <v>0</v>
      </c>
      <c r="GL41" s="319">
        <v>0</v>
      </c>
      <c r="GM41" s="319">
        <v>0</v>
      </c>
      <c r="GN41" s="319">
        <v>0</v>
      </c>
      <c r="GO41" s="319">
        <v>0</v>
      </c>
      <c r="GP41" s="319">
        <v>0</v>
      </c>
      <c r="GQ41" s="319">
        <v>0</v>
      </c>
      <c r="GR41" s="319">
        <v>0</v>
      </c>
      <c r="GS41" s="319">
        <v>0</v>
      </c>
      <c r="GT41" s="319">
        <v>0</v>
      </c>
      <c r="GU41" s="319">
        <v>0</v>
      </c>
      <c r="GV41" s="319">
        <v>0</v>
      </c>
      <c r="GW41" s="319">
        <v>0</v>
      </c>
      <c r="GX41" s="319">
        <v>0</v>
      </c>
      <c r="GY41" s="319">
        <v>0</v>
      </c>
      <c r="GZ41" s="319">
        <v>0</v>
      </c>
      <c r="HA41" s="319">
        <v>0</v>
      </c>
      <c r="HB41" s="319">
        <v>0</v>
      </c>
      <c r="HC41" s="319">
        <v>0</v>
      </c>
      <c r="HD41" s="319">
        <v>0</v>
      </c>
      <c r="HE41" s="319">
        <v>0</v>
      </c>
      <c r="HF41" s="319">
        <v>0</v>
      </c>
      <c r="HG41" s="319">
        <v>0</v>
      </c>
      <c r="HH41" s="319">
        <v>0</v>
      </c>
      <c r="HI41" s="319">
        <v>0</v>
      </c>
      <c r="HJ41" s="319">
        <v>0</v>
      </c>
      <c r="HK41" s="319">
        <v>0</v>
      </c>
      <c r="HL41" s="319">
        <v>0</v>
      </c>
      <c r="HM41" s="319">
        <v>0</v>
      </c>
      <c r="HN41" s="319">
        <v>0</v>
      </c>
      <c r="HO41" s="319">
        <v>0</v>
      </c>
      <c r="HP41" s="319">
        <v>0</v>
      </c>
      <c r="HQ41" s="319">
        <v>0</v>
      </c>
      <c r="HR41" s="319">
        <v>0</v>
      </c>
      <c r="HS41" s="319">
        <v>0</v>
      </c>
      <c r="HT41" s="319">
        <v>0</v>
      </c>
      <c r="HU41" s="319">
        <v>0</v>
      </c>
      <c r="HV41" s="319">
        <v>0</v>
      </c>
      <c r="HW41" s="319">
        <v>0</v>
      </c>
      <c r="HX41" s="319">
        <v>0</v>
      </c>
      <c r="HY41" s="319">
        <v>0</v>
      </c>
      <c r="HZ41" s="319">
        <v>0</v>
      </c>
      <c r="IA41" s="319">
        <v>0</v>
      </c>
      <c r="IB41" s="319">
        <v>0</v>
      </c>
      <c r="IC41" s="319">
        <v>0</v>
      </c>
      <c r="ID41" s="319">
        <v>0</v>
      </c>
      <c r="IE41" s="319">
        <v>0</v>
      </c>
      <c r="IF41" s="319">
        <v>0</v>
      </c>
      <c r="IG41" s="319">
        <v>0</v>
      </c>
      <c r="IH41" s="319">
        <v>0</v>
      </c>
      <c r="II41" s="319">
        <v>0</v>
      </c>
      <c r="IJ41" s="319">
        <v>0</v>
      </c>
      <c r="IK41" s="319">
        <v>0</v>
      </c>
      <c r="IL41" s="319">
        <v>0</v>
      </c>
      <c r="IM41" s="319">
        <v>0</v>
      </c>
      <c r="IN41" s="319">
        <v>0</v>
      </c>
      <c r="IO41" s="319">
        <v>0</v>
      </c>
      <c r="IP41" s="319">
        <v>0</v>
      </c>
      <c r="IQ41" s="319">
        <v>0</v>
      </c>
    </row>
    <row r="42" spans="1:251" ht="12.75">
      <c r="A42" s="319">
        <v>0</v>
      </c>
      <c r="B42" s="319" t="s">
        <v>210</v>
      </c>
      <c r="C42" s="319">
        <v>0</v>
      </c>
      <c r="D42" s="319">
        <v>0</v>
      </c>
      <c r="E42" s="319">
        <v>0</v>
      </c>
      <c r="F42" s="319">
        <v>80.39351335662165</v>
      </c>
      <c r="G42" s="319">
        <v>83.16533353502335</v>
      </c>
      <c r="H42" s="319">
        <v>86.03272096481899</v>
      </c>
      <c r="I42" s="319">
        <v>92.06749111432839</v>
      </c>
      <c r="J42" s="319">
        <v>98.52557056231163</v>
      </c>
      <c r="K42" s="319">
        <v>105.43665236380386</v>
      </c>
      <c r="L42" s="319">
        <v>106.74517052580015</v>
      </c>
      <c r="P42" s="319">
        <v>0</v>
      </c>
      <c r="Q42" s="319">
        <v>0</v>
      </c>
      <c r="R42" s="319">
        <v>0</v>
      </c>
      <c r="S42" s="319">
        <v>0</v>
      </c>
      <c r="T42" s="319">
        <v>0</v>
      </c>
      <c r="U42" s="319">
        <v>0</v>
      </c>
      <c r="V42" s="319">
        <v>0</v>
      </c>
      <c r="W42" s="319">
        <v>0</v>
      </c>
      <c r="X42" s="319">
        <v>0</v>
      </c>
      <c r="Y42" s="319">
        <v>0</v>
      </c>
      <c r="Z42" s="319">
        <v>0</v>
      </c>
      <c r="AA42" s="319">
        <v>0</v>
      </c>
      <c r="AB42" s="319">
        <v>0</v>
      </c>
      <c r="AC42" s="319">
        <v>0</v>
      </c>
      <c r="AD42" s="319">
        <v>0</v>
      </c>
      <c r="AE42" s="319">
        <v>0</v>
      </c>
      <c r="AF42" s="319">
        <v>0</v>
      </c>
      <c r="AG42" s="319">
        <v>0</v>
      </c>
      <c r="AH42" s="319">
        <v>0</v>
      </c>
      <c r="AI42" s="319">
        <v>0</v>
      </c>
      <c r="AJ42" s="319">
        <v>0</v>
      </c>
      <c r="AK42" s="319">
        <v>0</v>
      </c>
      <c r="AL42" s="319">
        <v>0</v>
      </c>
      <c r="AM42" s="319">
        <v>0</v>
      </c>
      <c r="AN42" s="319">
        <v>0</v>
      </c>
      <c r="AO42" s="319">
        <v>0</v>
      </c>
      <c r="AP42" s="319">
        <v>0</v>
      </c>
      <c r="AQ42" s="319">
        <v>0</v>
      </c>
      <c r="AR42" s="319">
        <v>0</v>
      </c>
      <c r="AS42" s="319">
        <v>0</v>
      </c>
      <c r="AT42" s="319">
        <v>0</v>
      </c>
      <c r="AU42" s="319">
        <v>0</v>
      </c>
      <c r="AV42" s="319">
        <v>0</v>
      </c>
      <c r="AW42" s="319">
        <v>0</v>
      </c>
      <c r="AX42" s="319">
        <v>0</v>
      </c>
      <c r="AY42" s="319">
        <v>0</v>
      </c>
      <c r="AZ42" s="319">
        <v>0</v>
      </c>
      <c r="BA42" s="319">
        <v>0</v>
      </c>
      <c r="BB42" s="319">
        <v>0</v>
      </c>
      <c r="BC42" s="319">
        <v>0</v>
      </c>
      <c r="BD42" s="319">
        <v>0</v>
      </c>
      <c r="BE42" s="319">
        <v>0</v>
      </c>
      <c r="BF42" s="319">
        <v>0</v>
      </c>
      <c r="BG42" s="319">
        <v>0</v>
      </c>
      <c r="BH42" s="319">
        <v>0</v>
      </c>
      <c r="BI42" s="319">
        <v>0</v>
      </c>
      <c r="BJ42" s="319">
        <v>0</v>
      </c>
      <c r="BK42" s="319">
        <v>0</v>
      </c>
      <c r="BL42" s="319">
        <v>0</v>
      </c>
      <c r="BM42" s="319">
        <v>0</v>
      </c>
      <c r="BN42" s="319">
        <v>0</v>
      </c>
      <c r="BO42" s="319">
        <v>0</v>
      </c>
      <c r="BP42" s="319">
        <v>0</v>
      </c>
      <c r="BQ42" s="319">
        <v>0</v>
      </c>
      <c r="BR42" s="319">
        <v>0</v>
      </c>
      <c r="BS42" s="319">
        <v>0</v>
      </c>
      <c r="BT42" s="319">
        <v>0</v>
      </c>
      <c r="BU42" s="319">
        <v>0</v>
      </c>
      <c r="BV42" s="319">
        <v>0</v>
      </c>
      <c r="BW42" s="319">
        <v>0</v>
      </c>
      <c r="BX42" s="319">
        <v>0</v>
      </c>
      <c r="BY42" s="319">
        <v>0</v>
      </c>
      <c r="BZ42" s="319">
        <v>0</v>
      </c>
      <c r="CA42" s="319">
        <v>0</v>
      </c>
      <c r="CB42" s="319">
        <v>0</v>
      </c>
      <c r="CC42" s="319">
        <v>0</v>
      </c>
      <c r="CD42" s="319">
        <v>0</v>
      </c>
      <c r="CE42" s="319">
        <v>0</v>
      </c>
      <c r="CF42" s="319">
        <v>0</v>
      </c>
      <c r="CG42" s="319">
        <v>0</v>
      </c>
      <c r="CH42" s="319">
        <v>0</v>
      </c>
      <c r="CI42" s="319">
        <v>0</v>
      </c>
      <c r="CJ42" s="319">
        <v>0</v>
      </c>
      <c r="CK42" s="319">
        <v>0</v>
      </c>
      <c r="CL42" s="319">
        <v>0</v>
      </c>
      <c r="CM42" s="319">
        <v>0</v>
      </c>
      <c r="CN42" s="319">
        <v>0</v>
      </c>
      <c r="CO42" s="319">
        <v>0</v>
      </c>
      <c r="CP42" s="319">
        <v>0</v>
      </c>
      <c r="CQ42" s="319">
        <v>0</v>
      </c>
      <c r="CR42" s="319">
        <v>0</v>
      </c>
      <c r="CS42" s="319">
        <v>0</v>
      </c>
      <c r="CT42" s="319">
        <v>0</v>
      </c>
      <c r="CU42" s="319">
        <v>0</v>
      </c>
      <c r="CV42" s="319">
        <v>0</v>
      </c>
      <c r="CW42" s="319">
        <v>0</v>
      </c>
      <c r="CX42" s="319">
        <v>0</v>
      </c>
      <c r="CY42" s="319">
        <v>0</v>
      </c>
      <c r="CZ42" s="319">
        <v>0</v>
      </c>
      <c r="DA42" s="319">
        <v>0</v>
      </c>
      <c r="DB42" s="319">
        <v>0</v>
      </c>
      <c r="DC42" s="319">
        <v>0</v>
      </c>
      <c r="DD42" s="319">
        <v>0</v>
      </c>
      <c r="DE42" s="319">
        <v>0</v>
      </c>
      <c r="DF42" s="319">
        <v>0</v>
      </c>
      <c r="DG42" s="319">
        <v>0</v>
      </c>
      <c r="DH42" s="319">
        <v>0</v>
      </c>
      <c r="DI42" s="319">
        <v>0</v>
      </c>
      <c r="DJ42" s="319">
        <v>0</v>
      </c>
      <c r="DK42" s="319">
        <v>0</v>
      </c>
      <c r="DL42" s="319">
        <v>0</v>
      </c>
      <c r="DM42" s="319">
        <v>0</v>
      </c>
      <c r="DN42" s="319">
        <v>0</v>
      </c>
      <c r="DO42" s="319">
        <v>0</v>
      </c>
      <c r="DP42" s="319">
        <v>0</v>
      </c>
      <c r="DQ42" s="319">
        <v>0</v>
      </c>
      <c r="DR42" s="319">
        <v>0</v>
      </c>
      <c r="DS42" s="319">
        <v>0</v>
      </c>
      <c r="DT42" s="319">
        <v>0</v>
      </c>
      <c r="DU42" s="319">
        <v>0</v>
      </c>
      <c r="DV42" s="319">
        <v>0</v>
      </c>
      <c r="DW42" s="319">
        <v>0</v>
      </c>
      <c r="DX42" s="319">
        <v>0</v>
      </c>
      <c r="DY42" s="319">
        <v>0</v>
      </c>
      <c r="DZ42" s="319">
        <v>0</v>
      </c>
      <c r="EA42" s="319">
        <v>0</v>
      </c>
      <c r="EB42" s="319">
        <v>0</v>
      </c>
      <c r="EC42" s="319">
        <v>0</v>
      </c>
      <c r="ED42" s="319">
        <v>0</v>
      </c>
      <c r="EE42" s="319">
        <v>0</v>
      </c>
      <c r="EF42" s="319">
        <v>0</v>
      </c>
      <c r="EG42" s="319">
        <v>0</v>
      </c>
      <c r="EH42" s="319">
        <v>0</v>
      </c>
      <c r="EI42" s="319">
        <v>0</v>
      </c>
      <c r="EJ42" s="319">
        <v>0</v>
      </c>
      <c r="EK42" s="319">
        <v>0</v>
      </c>
      <c r="EL42" s="319">
        <v>0</v>
      </c>
      <c r="EM42" s="319">
        <v>0</v>
      </c>
      <c r="EN42" s="319">
        <v>0</v>
      </c>
      <c r="EO42" s="319">
        <v>0</v>
      </c>
      <c r="EP42" s="319">
        <v>0</v>
      </c>
      <c r="EQ42" s="319">
        <v>0</v>
      </c>
      <c r="ER42" s="319">
        <v>0</v>
      </c>
      <c r="ES42" s="319">
        <v>0</v>
      </c>
      <c r="ET42" s="319">
        <v>0</v>
      </c>
      <c r="EU42" s="319">
        <v>0</v>
      </c>
      <c r="EV42" s="319">
        <v>0</v>
      </c>
      <c r="EW42" s="319">
        <v>0</v>
      </c>
      <c r="EX42" s="319">
        <v>0</v>
      </c>
      <c r="EY42" s="319">
        <v>0</v>
      </c>
      <c r="EZ42" s="319">
        <v>0</v>
      </c>
      <c r="FA42" s="319">
        <v>0</v>
      </c>
      <c r="FB42" s="319">
        <v>0</v>
      </c>
      <c r="FC42" s="319">
        <v>0</v>
      </c>
      <c r="FD42" s="319">
        <v>0</v>
      </c>
      <c r="FE42" s="319">
        <v>0</v>
      </c>
      <c r="FF42" s="319">
        <v>0</v>
      </c>
      <c r="FG42" s="319">
        <v>0</v>
      </c>
      <c r="FH42" s="319">
        <v>0</v>
      </c>
      <c r="FI42" s="319">
        <v>0</v>
      </c>
      <c r="FJ42" s="319">
        <v>0</v>
      </c>
      <c r="FK42" s="319">
        <v>0</v>
      </c>
      <c r="FL42" s="319">
        <v>0</v>
      </c>
      <c r="FM42" s="319">
        <v>0</v>
      </c>
      <c r="FN42" s="319">
        <v>0</v>
      </c>
      <c r="FO42" s="319">
        <v>0</v>
      </c>
      <c r="FP42" s="319">
        <v>0</v>
      </c>
      <c r="FQ42" s="319">
        <v>0</v>
      </c>
      <c r="FR42" s="319">
        <v>0</v>
      </c>
      <c r="FS42" s="319">
        <v>0</v>
      </c>
      <c r="FT42" s="319">
        <v>0</v>
      </c>
      <c r="FU42" s="319">
        <v>0</v>
      </c>
      <c r="FV42" s="319">
        <v>0</v>
      </c>
      <c r="FW42" s="319">
        <v>0</v>
      </c>
      <c r="FX42" s="319">
        <v>0</v>
      </c>
      <c r="FY42" s="319">
        <v>0</v>
      </c>
      <c r="FZ42" s="319">
        <v>0</v>
      </c>
      <c r="GA42" s="319">
        <v>0</v>
      </c>
      <c r="GB42" s="319">
        <v>0</v>
      </c>
      <c r="GC42" s="319">
        <v>0</v>
      </c>
      <c r="GD42" s="319">
        <v>0</v>
      </c>
      <c r="GE42" s="319">
        <v>0</v>
      </c>
      <c r="GF42" s="319">
        <v>0</v>
      </c>
      <c r="GG42" s="319">
        <v>0</v>
      </c>
      <c r="GH42" s="319">
        <v>0</v>
      </c>
      <c r="GI42" s="319">
        <v>0</v>
      </c>
      <c r="GJ42" s="319">
        <v>0</v>
      </c>
      <c r="GK42" s="319">
        <v>0</v>
      </c>
      <c r="GL42" s="319">
        <v>0</v>
      </c>
      <c r="GM42" s="319">
        <v>0</v>
      </c>
      <c r="GN42" s="319">
        <v>0</v>
      </c>
      <c r="GO42" s="319">
        <v>0</v>
      </c>
      <c r="GP42" s="319">
        <v>0</v>
      </c>
      <c r="GQ42" s="319">
        <v>0</v>
      </c>
      <c r="GR42" s="319">
        <v>0</v>
      </c>
      <c r="GS42" s="319">
        <v>0</v>
      </c>
      <c r="GT42" s="319">
        <v>0</v>
      </c>
      <c r="GU42" s="319">
        <v>0</v>
      </c>
      <c r="GV42" s="319">
        <v>0</v>
      </c>
      <c r="GW42" s="319">
        <v>0</v>
      </c>
      <c r="GX42" s="319">
        <v>0</v>
      </c>
      <c r="GY42" s="319">
        <v>0</v>
      </c>
      <c r="GZ42" s="319">
        <v>0</v>
      </c>
      <c r="HA42" s="319">
        <v>0</v>
      </c>
      <c r="HB42" s="319">
        <v>0</v>
      </c>
      <c r="HC42" s="319">
        <v>0</v>
      </c>
      <c r="HD42" s="319">
        <v>0</v>
      </c>
      <c r="HE42" s="319">
        <v>0</v>
      </c>
      <c r="HF42" s="319">
        <v>0</v>
      </c>
      <c r="HG42" s="319">
        <v>0</v>
      </c>
      <c r="HH42" s="319">
        <v>0</v>
      </c>
      <c r="HI42" s="319">
        <v>0</v>
      </c>
      <c r="HJ42" s="319">
        <v>0</v>
      </c>
      <c r="HK42" s="319">
        <v>0</v>
      </c>
      <c r="HL42" s="319">
        <v>0</v>
      </c>
      <c r="HM42" s="319">
        <v>0</v>
      </c>
      <c r="HN42" s="319">
        <v>0</v>
      </c>
      <c r="HO42" s="319">
        <v>0</v>
      </c>
      <c r="HP42" s="319">
        <v>0</v>
      </c>
      <c r="HQ42" s="319">
        <v>0</v>
      </c>
      <c r="HR42" s="319">
        <v>0</v>
      </c>
      <c r="HS42" s="319">
        <v>0</v>
      </c>
      <c r="HT42" s="319">
        <v>0</v>
      </c>
      <c r="HU42" s="319">
        <v>0</v>
      </c>
      <c r="HV42" s="319">
        <v>0</v>
      </c>
      <c r="HW42" s="319">
        <v>0</v>
      </c>
      <c r="HX42" s="319">
        <v>0</v>
      </c>
      <c r="HY42" s="319">
        <v>0</v>
      </c>
      <c r="HZ42" s="319">
        <v>0</v>
      </c>
      <c r="IA42" s="319">
        <v>0</v>
      </c>
      <c r="IB42" s="319">
        <v>0</v>
      </c>
      <c r="IC42" s="319">
        <v>0</v>
      </c>
      <c r="ID42" s="319">
        <v>0</v>
      </c>
      <c r="IE42" s="319">
        <v>0</v>
      </c>
      <c r="IF42" s="319">
        <v>0</v>
      </c>
      <c r="IG42" s="319">
        <v>0</v>
      </c>
      <c r="IH42" s="319">
        <v>0</v>
      </c>
      <c r="II42" s="319">
        <v>0</v>
      </c>
      <c r="IJ42" s="319">
        <v>0</v>
      </c>
      <c r="IK42" s="319">
        <v>0</v>
      </c>
      <c r="IL42" s="319">
        <v>0</v>
      </c>
      <c r="IM42" s="319">
        <v>0</v>
      </c>
      <c r="IN42" s="319">
        <v>0</v>
      </c>
      <c r="IO42" s="319">
        <v>0</v>
      </c>
      <c r="IP42" s="319">
        <v>0</v>
      </c>
      <c r="IQ42" s="319">
        <v>0</v>
      </c>
    </row>
    <row r="43" spans="1:251" ht="12.75">
      <c r="A43" s="319">
        <v>0</v>
      </c>
      <c r="B43" s="319" t="s">
        <v>211</v>
      </c>
      <c r="C43" s="319">
        <v>0</v>
      </c>
      <c r="D43" s="319">
        <v>0</v>
      </c>
      <c r="E43" s="319">
        <v>0</v>
      </c>
      <c r="F43" s="319">
        <v>78.94659716000001</v>
      </c>
      <c r="G43" s="319">
        <v>81.9893465160925</v>
      </c>
      <c r="H43" s="319">
        <v>84.9220110096904</v>
      </c>
      <c r="I43" s="319">
        <v>90.2526165892936</v>
      </c>
      <c r="J43" s="319">
        <v>96.2937296820815</v>
      </c>
      <c r="K43" s="319">
        <v>103.34339572826764</v>
      </c>
      <c r="L43" s="319">
        <v>109.49283292194879</v>
      </c>
      <c r="P43" s="319">
        <v>0</v>
      </c>
      <c r="Q43" s="319">
        <v>0</v>
      </c>
      <c r="R43" s="319">
        <v>0</v>
      </c>
      <c r="S43" s="319">
        <v>0</v>
      </c>
      <c r="T43" s="319">
        <v>0</v>
      </c>
      <c r="U43" s="319">
        <v>0</v>
      </c>
      <c r="V43" s="319">
        <v>0</v>
      </c>
      <c r="W43" s="319">
        <v>0</v>
      </c>
      <c r="X43" s="319">
        <v>0</v>
      </c>
      <c r="Y43" s="319">
        <v>0</v>
      </c>
      <c r="Z43" s="319">
        <v>0</v>
      </c>
      <c r="AA43" s="319">
        <v>0</v>
      </c>
      <c r="AB43" s="319">
        <v>0</v>
      </c>
      <c r="AC43" s="319">
        <v>0</v>
      </c>
      <c r="AD43" s="319">
        <v>0</v>
      </c>
      <c r="AE43" s="319">
        <v>0</v>
      </c>
      <c r="AF43" s="319">
        <v>0</v>
      </c>
      <c r="AG43" s="319">
        <v>0</v>
      </c>
      <c r="AH43" s="319">
        <v>0</v>
      </c>
      <c r="AI43" s="319">
        <v>0</v>
      </c>
      <c r="AJ43" s="319">
        <v>0</v>
      </c>
      <c r="AK43" s="319">
        <v>0</v>
      </c>
      <c r="AL43" s="319">
        <v>0</v>
      </c>
      <c r="AM43" s="319">
        <v>0</v>
      </c>
      <c r="AN43" s="319">
        <v>0</v>
      </c>
      <c r="AO43" s="319">
        <v>0</v>
      </c>
      <c r="AP43" s="319">
        <v>0</v>
      </c>
      <c r="AQ43" s="319">
        <v>0</v>
      </c>
      <c r="AR43" s="319">
        <v>0</v>
      </c>
      <c r="AS43" s="319">
        <v>0</v>
      </c>
      <c r="AT43" s="319">
        <v>0</v>
      </c>
      <c r="AU43" s="319">
        <v>0</v>
      </c>
      <c r="AV43" s="319">
        <v>0</v>
      </c>
      <c r="AW43" s="319">
        <v>0</v>
      </c>
      <c r="AX43" s="319">
        <v>0</v>
      </c>
      <c r="AY43" s="319">
        <v>0</v>
      </c>
      <c r="AZ43" s="319">
        <v>0</v>
      </c>
      <c r="BA43" s="319">
        <v>0</v>
      </c>
      <c r="BB43" s="319">
        <v>0</v>
      </c>
      <c r="BC43" s="319">
        <v>0</v>
      </c>
      <c r="BD43" s="319">
        <v>0</v>
      </c>
      <c r="BE43" s="319">
        <v>0</v>
      </c>
      <c r="BF43" s="319">
        <v>0</v>
      </c>
      <c r="BG43" s="319">
        <v>0</v>
      </c>
      <c r="BH43" s="319">
        <v>0</v>
      </c>
      <c r="BI43" s="319">
        <v>0</v>
      </c>
      <c r="BJ43" s="319">
        <v>0</v>
      </c>
      <c r="BK43" s="319">
        <v>0</v>
      </c>
      <c r="BL43" s="319">
        <v>0</v>
      </c>
      <c r="BM43" s="319">
        <v>0</v>
      </c>
      <c r="BN43" s="319">
        <v>0</v>
      </c>
      <c r="BO43" s="319">
        <v>0</v>
      </c>
      <c r="BP43" s="319">
        <v>0</v>
      </c>
      <c r="BQ43" s="319">
        <v>0</v>
      </c>
      <c r="BR43" s="319">
        <v>0</v>
      </c>
      <c r="BS43" s="319">
        <v>0</v>
      </c>
      <c r="BT43" s="319">
        <v>0</v>
      </c>
      <c r="BU43" s="319">
        <v>0</v>
      </c>
      <c r="BV43" s="319">
        <v>0</v>
      </c>
      <c r="BW43" s="319">
        <v>0</v>
      </c>
      <c r="BX43" s="319">
        <v>0</v>
      </c>
      <c r="BY43" s="319">
        <v>0</v>
      </c>
      <c r="BZ43" s="319">
        <v>0</v>
      </c>
      <c r="CA43" s="319">
        <v>0</v>
      </c>
      <c r="CB43" s="319">
        <v>0</v>
      </c>
      <c r="CC43" s="319">
        <v>0</v>
      </c>
      <c r="CD43" s="319">
        <v>0</v>
      </c>
      <c r="CE43" s="319">
        <v>0</v>
      </c>
      <c r="CF43" s="319">
        <v>0</v>
      </c>
      <c r="CG43" s="319">
        <v>0</v>
      </c>
      <c r="CH43" s="319">
        <v>0</v>
      </c>
      <c r="CI43" s="319">
        <v>0</v>
      </c>
      <c r="CJ43" s="319">
        <v>0</v>
      </c>
      <c r="CK43" s="319">
        <v>0</v>
      </c>
      <c r="CL43" s="319">
        <v>0</v>
      </c>
      <c r="CM43" s="319">
        <v>0</v>
      </c>
      <c r="CN43" s="319">
        <v>0</v>
      </c>
      <c r="CO43" s="319">
        <v>0</v>
      </c>
      <c r="CP43" s="319">
        <v>0</v>
      </c>
      <c r="CQ43" s="319">
        <v>0</v>
      </c>
      <c r="CR43" s="319">
        <v>0</v>
      </c>
      <c r="CS43" s="319">
        <v>0</v>
      </c>
      <c r="CT43" s="319">
        <v>0</v>
      </c>
      <c r="CU43" s="319">
        <v>0</v>
      </c>
      <c r="CV43" s="319">
        <v>0</v>
      </c>
      <c r="CW43" s="319">
        <v>0</v>
      </c>
      <c r="CX43" s="319">
        <v>0</v>
      </c>
      <c r="CY43" s="319">
        <v>0</v>
      </c>
      <c r="CZ43" s="319">
        <v>0</v>
      </c>
      <c r="DA43" s="319">
        <v>0</v>
      </c>
      <c r="DB43" s="319">
        <v>0</v>
      </c>
      <c r="DC43" s="319">
        <v>0</v>
      </c>
      <c r="DD43" s="319">
        <v>0</v>
      </c>
      <c r="DE43" s="319">
        <v>0</v>
      </c>
      <c r="DF43" s="319">
        <v>0</v>
      </c>
      <c r="DG43" s="319">
        <v>0</v>
      </c>
      <c r="DH43" s="319">
        <v>0</v>
      </c>
      <c r="DI43" s="319">
        <v>0</v>
      </c>
      <c r="DJ43" s="319">
        <v>0</v>
      </c>
      <c r="DK43" s="319">
        <v>0</v>
      </c>
      <c r="DL43" s="319">
        <v>0</v>
      </c>
      <c r="DM43" s="319">
        <v>0</v>
      </c>
      <c r="DN43" s="319">
        <v>0</v>
      </c>
      <c r="DO43" s="319">
        <v>0</v>
      </c>
      <c r="DP43" s="319">
        <v>0</v>
      </c>
      <c r="DQ43" s="319">
        <v>0</v>
      </c>
      <c r="DR43" s="319">
        <v>0</v>
      </c>
      <c r="DS43" s="319">
        <v>0</v>
      </c>
      <c r="DT43" s="319">
        <v>0</v>
      </c>
      <c r="DU43" s="319">
        <v>0</v>
      </c>
      <c r="DV43" s="319">
        <v>0</v>
      </c>
      <c r="DW43" s="319">
        <v>0</v>
      </c>
      <c r="DX43" s="319">
        <v>0</v>
      </c>
      <c r="DY43" s="319">
        <v>0</v>
      </c>
      <c r="DZ43" s="319">
        <v>0</v>
      </c>
      <c r="EA43" s="319">
        <v>0</v>
      </c>
      <c r="EB43" s="319">
        <v>0</v>
      </c>
      <c r="EC43" s="319">
        <v>0</v>
      </c>
      <c r="ED43" s="319">
        <v>0</v>
      </c>
      <c r="EE43" s="319">
        <v>0</v>
      </c>
      <c r="EF43" s="319">
        <v>0</v>
      </c>
      <c r="EG43" s="319">
        <v>0</v>
      </c>
      <c r="EH43" s="319">
        <v>0</v>
      </c>
      <c r="EI43" s="319">
        <v>0</v>
      </c>
      <c r="EJ43" s="319">
        <v>0</v>
      </c>
      <c r="EK43" s="319">
        <v>0</v>
      </c>
      <c r="EL43" s="319">
        <v>0</v>
      </c>
      <c r="EM43" s="319">
        <v>0</v>
      </c>
      <c r="EN43" s="319">
        <v>0</v>
      </c>
      <c r="EO43" s="319">
        <v>0</v>
      </c>
      <c r="EP43" s="319">
        <v>0</v>
      </c>
      <c r="EQ43" s="319">
        <v>0</v>
      </c>
      <c r="ER43" s="319">
        <v>0</v>
      </c>
      <c r="ES43" s="319">
        <v>0</v>
      </c>
      <c r="ET43" s="319">
        <v>0</v>
      </c>
      <c r="EU43" s="319">
        <v>0</v>
      </c>
      <c r="EV43" s="319">
        <v>0</v>
      </c>
      <c r="EW43" s="319">
        <v>0</v>
      </c>
      <c r="EX43" s="319">
        <v>0</v>
      </c>
      <c r="EY43" s="319">
        <v>0</v>
      </c>
      <c r="EZ43" s="319">
        <v>0</v>
      </c>
      <c r="FA43" s="319">
        <v>0</v>
      </c>
      <c r="FB43" s="319">
        <v>0</v>
      </c>
      <c r="FC43" s="319">
        <v>0</v>
      </c>
      <c r="FD43" s="319">
        <v>0</v>
      </c>
      <c r="FE43" s="319">
        <v>0</v>
      </c>
      <c r="FF43" s="319">
        <v>0</v>
      </c>
      <c r="FG43" s="319">
        <v>0</v>
      </c>
      <c r="FH43" s="319">
        <v>0</v>
      </c>
      <c r="FI43" s="319">
        <v>0</v>
      </c>
      <c r="FJ43" s="319">
        <v>0</v>
      </c>
      <c r="FK43" s="319">
        <v>0</v>
      </c>
      <c r="FL43" s="319">
        <v>0</v>
      </c>
      <c r="FM43" s="319">
        <v>0</v>
      </c>
      <c r="FN43" s="319">
        <v>0</v>
      </c>
      <c r="FO43" s="319">
        <v>0</v>
      </c>
      <c r="FP43" s="319">
        <v>0</v>
      </c>
      <c r="FQ43" s="319">
        <v>0</v>
      </c>
      <c r="FR43" s="319">
        <v>0</v>
      </c>
      <c r="FS43" s="319">
        <v>0</v>
      </c>
      <c r="FT43" s="319">
        <v>0</v>
      </c>
      <c r="FU43" s="319">
        <v>0</v>
      </c>
      <c r="FV43" s="319">
        <v>0</v>
      </c>
      <c r="FW43" s="319">
        <v>0</v>
      </c>
      <c r="FX43" s="319">
        <v>0</v>
      </c>
      <c r="FY43" s="319">
        <v>0</v>
      </c>
      <c r="FZ43" s="319">
        <v>0</v>
      </c>
      <c r="GA43" s="319">
        <v>0</v>
      </c>
      <c r="GB43" s="319">
        <v>0</v>
      </c>
      <c r="GC43" s="319">
        <v>0</v>
      </c>
      <c r="GD43" s="319">
        <v>0</v>
      </c>
      <c r="GE43" s="319">
        <v>0</v>
      </c>
      <c r="GF43" s="319">
        <v>0</v>
      </c>
      <c r="GG43" s="319">
        <v>0</v>
      </c>
      <c r="GH43" s="319">
        <v>0</v>
      </c>
      <c r="GI43" s="319">
        <v>0</v>
      </c>
      <c r="GJ43" s="319">
        <v>0</v>
      </c>
      <c r="GK43" s="319">
        <v>0</v>
      </c>
      <c r="GL43" s="319">
        <v>0</v>
      </c>
      <c r="GM43" s="319">
        <v>0</v>
      </c>
      <c r="GN43" s="319">
        <v>0</v>
      </c>
      <c r="GO43" s="319">
        <v>0</v>
      </c>
      <c r="GP43" s="319">
        <v>0</v>
      </c>
      <c r="GQ43" s="319">
        <v>0</v>
      </c>
      <c r="GR43" s="319">
        <v>0</v>
      </c>
      <c r="GS43" s="319">
        <v>0</v>
      </c>
      <c r="GT43" s="319">
        <v>0</v>
      </c>
      <c r="GU43" s="319">
        <v>0</v>
      </c>
      <c r="GV43" s="319">
        <v>0</v>
      </c>
      <c r="GW43" s="319">
        <v>0</v>
      </c>
      <c r="GX43" s="319">
        <v>0</v>
      </c>
      <c r="GY43" s="319">
        <v>0</v>
      </c>
      <c r="GZ43" s="319">
        <v>0</v>
      </c>
      <c r="HA43" s="319">
        <v>0</v>
      </c>
      <c r="HB43" s="319">
        <v>0</v>
      </c>
      <c r="HC43" s="319">
        <v>0</v>
      </c>
      <c r="HD43" s="319">
        <v>0</v>
      </c>
      <c r="HE43" s="319">
        <v>0</v>
      </c>
      <c r="HF43" s="319">
        <v>0</v>
      </c>
      <c r="HG43" s="319">
        <v>0</v>
      </c>
      <c r="HH43" s="319">
        <v>0</v>
      </c>
      <c r="HI43" s="319">
        <v>0</v>
      </c>
      <c r="HJ43" s="319">
        <v>0</v>
      </c>
      <c r="HK43" s="319">
        <v>0</v>
      </c>
      <c r="HL43" s="319">
        <v>0</v>
      </c>
      <c r="HM43" s="319">
        <v>0</v>
      </c>
      <c r="HN43" s="319">
        <v>0</v>
      </c>
      <c r="HO43" s="319">
        <v>0</v>
      </c>
      <c r="HP43" s="319">
        <v>0</v>
      </c>
      <c r="HQ43" s="319">
        <v>0</v>
      </c>
      <c r="HR43" s="319">
        <v>0</v>
      </c>
      <c r="HS43" s="319">
        <v>0</v>
      </c>
      <c r="HT43" s="319">
        <v>0</v>
      </c>
      <c r="HU43" s="319">
        <v>0</v>
      </c>
      <c r="HV43" s="319">
        <v>0</v>
      </c>
      <c r="HW43" s="319">
        <v>0</v>
      </c>
      <c r="HX43" s="319">
        <v>0</v>
      </c>
      <c r="HY43" s="319">
        <v>0</v>
      </c>
      <c r="HZ43" s="319">
        <v>0</v>
      </c>
      <c r="IA43" s="319">
        <v>0</v>
      </c>
      <c r="IB43" s="319">
        <v>0</v>
      </c>
      <c r="IC43" s="319">
        <v>0</v>
      </c>
      <c r="ID43" s="319">
        <v>0</v>
      </c>
      <c r="IE43" s="319">
        <v>0</v>
      </c>
      <c r="IF43" s="319">
        <v>0</v>
      </c>
      <c r="IG43" s="319">
        <v>0</v>
      </c>
      <c r="IH43" s="319">
        <v>0</v>
      </c>
      <c r="II43" s="319">
        <v>0</v>
      </c>
      <c r="IJ43" s="319">
        <v>0</v>
      </c>
      <c r="IK43" s="319">
        <v>0</v>
      </c>
      <c r="IL43" s="319">
        <v>0</v>
      </c>
      <c r="IM43" s="319">
        <v>0</v>
      </c>
      <c r="IN43" s="319">
        <v>0</v>
      </c>
      <c r="IO43" s="319">
        <v>0</v>
      </c>
      <c r="IP43" s="319">
        <v>0</v>
      </c>
      <c r="IQ43" s="319">
        <v>0</v>
      </c>
    </row>
    <row r="45" spans="1:252" ht="12.75">
      <c r="A45" s="319">
        <v>0</v>
      </c>
      <c r="B45" s="319">
        <v>0</v>
      </c>
      <c r="C45" s="319" t="s">
        <v>4</v>
      </c>
      <c r="D45" s="319" t="s">
        <v>5</v>
      </c>
      <c r="E45" s="319" t="s">
        <v>188</v>
      </c>
      <c r="F45" s="319" t="s">
        <v>189</v>
      </c>
      <c r="G45" s="319" t="s">
        <v>190</v>
      </c>
      <c r="H45" s="319" t="s">
        <v>191</v>
      </c>
      <c r="I45" s="319" t="s">
        <v>193</v>
      </c>
      <c r="J45" s="319" t="s">
        <v>195</v>
      </c>
      <c r="K45" s="319" t="s">
        <v>197</v>
      </c>
      <c r="L45" s="319" t="s">
        <v>198</v>
      </c>
      <c r="S45" s="319">
        <v>0</v>
      </c>
      <c r="T45" s="319">
        <v>0</v>
      </c>
      <c r="U45" s="319">
        <v>0</v>
      </c>
      <c r="V45" s="319">
        <v>0</v>
      </c>
      <c r="W45" s="319">
        <v>0</v>
      </c>
      <c r="X45" s="319">
        <v>0</v>
      </c>
      <c r="Y45" s="319">
        <v>0</v>
      </c>
      <c r="Z45" s="319">
        <v>0</v>
      </c>
      <c r="AA45" s="319">
        <v>0</v>
      </c>
      <c r="AB45" s="319">
        <v>0</v>
      </c>
      <c r="AC45" s="319">
        <v>0</v>
      </c>
      <c r="AD45" s="319">
        <v>0</v>
      </c>
      <c r="AE45" s="319">
        <v>0</v>
      </c>
      <c r="AF45" s="319">
        <v>0</v>
      </c>
      <c r="AG45" s="319">
        <v>0</v>
      </c>
      <c r="AH45" s="319">
        <v>0</v>
      </c>
      <c r="AI45" s="319">
        <v>0</v>
      </c>
      <c r="AJ45" s="319">
        <v>0</v>
      </c>
      <c r="AK45" s="319">
        <v>0</v>
      </c>
      <c r="AL45" s="319">
        <v>0</v>
      </c>
      <c r="AM45" s="319">
        <v>0</v>
      </c>
      <c r="AN45" s="319">
        <v>0</v>
      </c>
      <c r="AO45" s="319">
        <v>0</v>
      </c>
      <c r="AP45" s="319">
        <v>0</v>
      </c>
      <c r="AQ45" s="319">
        <v>0</v>
      </c>
      <c r="AR45" s="319">
        <v>0</v>
      </c>
      <c r="AS45" s="319">
        <v>0</v>
      </c>
      <c r="AT45" s="319">
        <v>0</v>
      </c>
      <c r="AU45" s="319">
        <v>0</v>
      </c>
      <c r="AV45" s="319">
        <v>0</v>
      </c>
      <c r="AW45" s="319">
        <v>0</v>
      </c>
      <c r="AX45" s="319">
        <v>0</v>
      </c>
      <c r="AY45" s="319">
        <v>0</v>
      </c>
      <c r="AZ45" s="319">
        <v>0</v>
      </c>
      <c r="BA45" s="319">
        <v>0</v>
      </c>
      <c r="BB45" s="319">
        <v>0</v>
      </c>
      <c r="BC45" s="319">
        <v>0</v>
      </c>
      <c r="BD45" s="319">
        <v>0</v>
      </c>
      <c r="BE45" s="319">
        <v>0</v>
      </c>
      <c r="BF45" s="319">
        <v>0</v>
      </c>
      <c r="BG45" s="319">
        <v>0</v>
      </c>
      <c r="BH45" s="319">
        <v>0</v>
      </c>
      <c r="BI45" s="319">
        <v>0</v>
      </c>
      <c r="BJ45" s="319">
        <v>0</v>
      </c>
      <c r="BK45" s="319">
        <v>0</v>
      </c>
      <c r="BL45" s="319">
        <v>0</v>
      </c>
      <c r="BM45" s="319">
        <v>0</v>
      </c>
      <c r="BN45" s="319">
        <v>0</v>
      </c>
      <c r="BO45" s="319">
        <v>0</v>
      </c>
      <c r="BP45" s="319">
        <v>0</v>
      </c>
      <c r="BQ45" s="319">
        <v>0</v>
      </c>
      <c r="BR45" s="319">
        <v>0</v>
      </c>
      <c r="BS45" s="319">
        <v>0</v>
      </c>
      <c r="BT45" s="319">
        <v>0</v>
      </c>
      <c r="BU45" s="319">
        <v>0</v>
      </c>
      <c r="BV45" s="319">
        <v>0</v>
      </c>
      <c r="BW45" s="319">
        <v>0</v>
      </c>
      <c r="BX45" s="319">
        <v>0</v>
      </c>
      <c r="BY45" s="319">
        <v>0</v>
      </c>
      <c r="BZ45" s="319">
        <v>0</v>
      </c>
      <c r="CA45" s="319">
        <v>0</v>
      </c>
      <c r="CB45" s="319">
        <v>0</v>
      </c>
      <c r="CC45" s="319">
        <v>0</v>
      </c>
      <c r="CD45" s="319">
        <v>0</v>
      </c>
      <c r="CE45" s="319">
        <v>0</v>
      </c>
      <c r="CF45" s="319">
        <v>0</v>
      </c>
      <c r="CG45" s="319">
        <v>0</v>
      </c>
      <c r="CH45" s="319">
        <v>0</v>
      </c>
      <c r="CI45" s="319">
        <v>0</v>
      </c>
      <c r="CJ45" s="319">
        <v>0</v>
      </c>
      <c r="CK45" s="319">
        <v>0</v>
      </c>
      <c r="CL45" s="319">
        <v>0</v>
      </c>
      <c r="CM45" s="319">
        <v>0</v>
      </c>
      <c r="CN45" s="319">
        <v>0</v>
      </c>
      <c r="CO45" s="319">
        <v>0</v>
      </c>
      <c r="CP45" s="319">
        <v>0</v>
      </c>
      <c r="CQ45" s="319">
        <v>0</v>
      </c>
      <c r="CR45" s="319">
        <v>0</v>
      </c>
      <c r="CS45" s="319">
        <v>0</v>
      </c>
      <c r="CT45" s="319">
        <v>0</v>
      </c>
      <c r="CU45" s="319">
        <v>0</v>
      </c>
      <c r="CV45" s="319">
        <v>0</v>
      </c>
      <c r="CW45" s="319">
        <v>0</v>
      </c>
      <c r="CX45" s="319">
        <v>0</v>
      </c>
      <c r="CY45" s="319">
        <v>0</v>
      </c>
      <c r="CZ45" s="319">
        <v>0</v>
      </c>
      <c r="DA45" s="319">
        <v>0</v>
      </c>
      <c r="DB45" s="319">
        <v>0</v>
      </c>
      <c r="DC45" s="319">
        <v>0</v>
      </c>
      <c r="DD45" s="319">
        <v>0</v>
      </c>
      <c r="DE45" s="319">
        <v>0</v>
      </c>
      <c r="DF45" s="319">
        <v>0</v>
      </c>
      <c r="DG45" s="319">
        <v>0</v>
      </c>
      <c r="DH45" s="319">
        <v>0</v>
      </c>
      <c r="DI45" s="319">
        <v>0</v>
      </c>
      <c r="DJ45" s="319">
        <v>0</v>
      </c>
      <c r="DK45" s="319">
        <v>0</v>
      </c>
      <c r="DL45" s="319">
        <v>0</v>
      </c>
      <c r="DM45" s="319">
        <v>0</v>
      </c>
      <c r="DN45" s="319">
        <v>0</v>
      </c>
      <c r="DO45" s="319">
        <v>0</v>
      </c>
      <c r="DP45" s="319">
        <v>0</v>
      </c>
      <c r="DQ45" s="319">
        <v>0</v>
      </c>
      <c r="DR45" s="319">
        <v>0</v>
      </c>
      <c r="DS45" s="319">
        <v>0</v>
      </c>
      <c r="DT45" s="319">
        <v>0</v>
      </c>
      <c r="DU45" s="319">
        <v>0</v>
      </c>
      <c r="DV45" s="319">
        <v>0</v>
      </c>
      <c r="DW45" s="319">
        <v>0</v>
      </c>
      <c r="DX45" s="319">
        <v>0</v>
      </c>
      <c r="DY45" s="319">
        <v>0</v>
      </c>
      <c r="DZ45" s="319">
        <v>0</v>
      </c>
      <c r="EA45" s="319">
        <v>0</v>
      </c>
      <c r="EB45" s="319">
        <v>0</v>
      </c>
      <c r="EC45" s="319">
        <v>0</v>
      </c>
      <c r="ED45" s="319">
        <v>0</v>
      </c>
      <c r="EE45" s="319">
        <v>0</v>
      </c>
      <c r="EF45" s="319">
        <v>0</v>
      </c>
      <c r="EG45" s="319">
        <v>0</v>
      </c>
      <c r="EH45" s="319">
        <v>0</v>
      </c>
      <c r="EI45" s="319">
        <v>0</v>
      </c>
      <c r="EJ45" s="319">
        <v>0</v>
      </c>
      <c r="EK45" s="319">
        <v>0</v>
      </c>
      <c r="EL45" s="319">
        <v>0</v>
      </c>
      <c r="EM45" s="319">
        <v>0</v>
      </c>
      <c r="EN45" s="319">
        <v>0</v>
      </c>
      <c r="EO45" s="319">
        <v>0</v>
      </c>
      <c r="EP45" s="319">
        <v>0</v>
      </c>
      <c r="EQ45" s="319">
        <v>0</v>
      </c>
      <c r="ER45" s="319">
        <v>0</v>
      </c>
      <c r="ES45" s="319">
        <v>0</v>
      </c>
      <c r="ET45" s="319">
        <v>0</v>
      </c>
      <c r="EU45" s="319">
        <v>0</v>
      </c>
      <c r="EV45" s="319">
        <v>0</v>
      </c>
      <c r="EW45" s="319">
        <v>0</v>
      </c>
      <c r="EX45" s="319">
        <v>0</v>
      </c>
      <c r="EY45" s="319">
        <v>0</v>
      </c>
      <c r="EZ45" s="319">
        <v>0</v>
      </c>
      <c r="FA45" s="319">
        <v>0</v>
      </c>
      <c r="FB45" s="319">
        <v>0</v>
      </c>
      <c r="FC45" s="319">
        <v>0</v>
      </c>
      <c r="FD45" s="319">
        <v>0</v>
      </c>
      <c r="FE45" s="319">
        <v>0</v>
      </c>
      <c r="FF45" s="319">
        <v>0</v>
      </c>
      <c r="FG45" s="319">
        <v>0</v>
      </c>
      <c r="FH45" s="319">
        <v>0</v>
      </c>
      <c r="FI45" s="319">
        <v>0</v>
      </c>
      <c r="FJ45" s="319">
        <v>0</v>
      </c>
      <c r="FK45" s="319">
        <v>0</v>
      </c>
      <c r="FL45" s="319">
        <v>0</v>
      </c>
      <c r="FM45" s="319">
        <v>0</v>
      </c>
      <c r="FN45" s="319">
        <v>0</v>
      </c>
      <c r="FO45" s="319">
        <v>0</v>
      </c>
      <c r="FP45" s="319">
        <v>0</v>
      </c>
      <c r="FQ45" s="319">
        <v>0</v>
      </c>
      <c r="FR45" s="319">
        <v>0</v>
      </c>
      <c r="FS45" s="319">
        <v>0</v>
      </c>
      <c r="FT45" s="319">
        <v>0</v>
      </c>
      <c r="FU45" s="319">
        <v>0</v>
      </c>
      <c r="FV45" s="319">
        <v>0</v>
      </c>
      <c r="FW45" s="319">
        <v>0</v>
      </c>
      <c r="FX45" s="319">
        <v>0</v>
      </c>
      <c r="FY45" s="319">
        <v>0</v>
      </c>
      <c r="FZ45" s="319">
        <v>0</v>
      </c>
      <c r="GA45" s="319">
        <v>0</v>
      </c>
      <c r="GB45" s="319">
        <v>0</v>
      </c>
      <c r="GC45" s="319">
        <v>0</v>
      </c>
      <c r="GD45" s="319">
        <v>0</v>
      </c>
      <c r="GE45" s="319">
        <v>0</v>
      </c>
      <c r="GF45" s="319">
        <v>0</v>
      </c>
      <c r="GG45" s="319">
        <v>0</v>
      </c>
      <c r="GH45" s="319">
        <v>0</v>
      </c>
      <c r="GI45" s="319">
        <v>0</v>
      </c>
      <c r="GJ45" s="319">
        <v>0</v>
      </c>
      <c r="GK45" s="319">
        <v>0</v>
      </c>
      <c r="GL45" s="319">
        <v>0</v>
      </c>
      <c r="GM45" s="319">
        <v>0</v>
      </c>
      <c r="GN45" s="319">
        <v>0</v>
      </c>
      <c r="GO45" s="319">
        <v>0</v>
      </c>
      <c r="GP45" s="319">
        <v>0</v>
      </c>
      <c r="GQ45" s="319">
        <v>0</v>
      </c>
      <c r="GR45" s="319">
        <v>0</v>
      </c>
      <c r="GS45" s="319">
        <v>0</v>
      </c>
      <c r="GT45" s="319">
        <v>0</v>
      </c>
      <c r="GU45" s="319">
        <v>0</v>
      </c>
      <c r="GV45" s="319">
        <v>0</v>
      </c>
      <c r="GW45" s="319">
        <v>0</v>
      </c>
      <c r="GX45" s="319">
        <v>0</v>
      </c>
      <c r="GY45" s="319">
        <v>0</v>
      </c>
      <c r="GZ45" s="319">
        <v>0</v>
      </c>
      <c r="HA45" s="319">
        <v>0</v>
      </c>
      <c r="HB45" s="319">
        <v>0</v>
      </c>
      <c r="HC45" s="319">
        <v>0</v>
      </c>
      <c r="HD45" s="319">
        <v>0</v>
      </c>
      <c r="HE45" s="319">
        <v>0</v>
      </c>
      <c r="HF45" s="319">
        <v>0</v>
      </c>
      <c r="HG45" s="319">
        <v>0</v>
      </c>
      <c r="HH45" s="319">
        <v>0</v>
      </c>
      <c r="HI45" s="319">
        <v>0</v>
      </c>
      <c r="HJ45" s="319">
        <v>0</v>
      </c>
      <c r="HK45" s="319">
        <v>0</v>
      </c>
      <c r="HL45" s="319">
        <v>0</v>
      </c>
      <c r="HM45" s="319">
        <v>0</v>
      </c>
      <c r="HN45" s="319">
        <v>0</v>
      </c>
      <c r="HO45" s="319">
        <v>0</v>
      </c>
      <c r="HP45" s="319">
        <v>0</v>
      </c>
      <c r="HQ45" s="319">
        <v>0</v>
      </c>
      <c r="HR45" s="319">
        <v>0</v>
      </c>
      <c r="HS45" s="319">
        <v>0</v>
      </c>
      <c r="HT45" s="319">
        <v>0</v>
      </c>
      <c r="HU45" s="319">
        <v>0</v>
      </c>
      <c r="HV45" s="319">
        <v>0</v>
      </c>
      <c r="HW45" s="319">
        <v>0</v>
      </c>
      <c r="HX45" s="319">
        <v>0</v>
      </c>
      <c r="HY45" s="319">
        <v>0</v>
      </c>
      <c r="HZ45" s="319">
        <v>0</v>
      </c>
      <c r="IA45" s="319">
        <v>0</v>
      </c>
      <c r="IB45" s="319">
        <v>0</v>
      </c>
      <c r="IC45" s="319">
        <v>0</v>
      </c>
      <c r="ID45" s="319">
        <v>0</v>
      </c>
      <c r="IE45" s="319">
        <v>0</v>
      </c>
      <c r="IF45" s="319">
        <v>0</v>
      </c>
      <c r="IG45" s="319">
        <v>0</v>
      </c>
      <c r="IH45" s="319">
        <v>0</v>
      </c>
      <c r="II45" s="319">
        <v>0</v>
      </c>
      <c r="IJ45" s="319">
        <v>0</v>
      </c>
      <c r="IK45" s="319">
        <v>0</v>
      </c>
      <c r="IL45" s="319">
        <v>0</v>
      </c>
      <c r="IM45" s="319">
        <v>0</v>
      </c>
      <c r="IN45" s="319">
        <v>0</v>
      </c>
      <c r="IO45" s="319">
        <v>0</v>
      </c>
      <c r="IP45" s="319">
        <v>0</v>
      </c>
      <c r="IQ45" s="319">
        <v>0</v>
      </c>
      <c r="IR45" s="319">
        <v>0</v>
      </c>
    </row>
    <row r="46" spans="1:252" ht="12.75">
      <c r="A46" s="319">
        <v>0</v>
      </c>
      <c r="B46" s="319" t="s">
        <v>209</v>
      </c>
      <c r="C46" s="319">
        <v>26.03154</v>
      </c>
      <c r="D46" s="319">
        <v>27.349625</v>
      </c>
      <c r="E46" s="319">
        <v>28.412740625</v>
      </c>
      <c r="F46" s="319">
        <v>28.666655981275763</v>
      </c>
      <c r="G46" s="319">
        <v>28.935592160125132</v>
      </c>
      <c r="H46" s="319">
        <v>29.21652617171355</v>
      </c>
      <c r="I46" s="319">
        <v>29.679444364027034</v>
      </c>
      <c r="J46" s="319">
        <v>30.16719334132781</v>
      </c>
      <c r="K46" s="319">
        <v>30.660917310031206</v>
      </c>
      <c r="L46" s="319">
        <v>30.903142653715296</v>
      </c>
      <c r="S46" s="319">
        <v>0</v>
      </c>
      <c r="T46" s="319">
        <v>0</v>
      </c>
      <c r="U46" s="319">
        <v>0</v>
      </c>
      <c r="V46" s="319">
        <v>0</v>
      </c>
      <c r="W46" s="319">
        <v>0</v>
      </c>
      <c r="X46" s="319">
        <v>0</v>
      </c>
      <c r="Y46" s="319">
        <v>0</v>
      </c>
      <c r="Z46" s="319">
        <v>0</v>
      </c>
      <c r="AA46" s="319">
        <v>0</v>
      </c>
      <c r="AB46" s="319">
        <v>0</v>
      </c>
      <c r="AC46" s="319">
        <v>0</v>
      </c>
      <c r="AD46" s="319">
        <v>0</v>
      </c>
      <c r="AE46" s="319">
        <v>0</v>
      </c>
      <c r="AF46" s="319">
        <v>0</v>
      </c>
      <c r="AG46" s="319">
        <v>0</v>
      </c>
      <c r="AH46" s="319">
        <v>0</v>
      </c>
      <c r="AI46" s="319">
        <v>0</v>
      </c>
      <c r="AJ46" s="319">
        <v>0</v>
      </c>
      <c r="AK46" s="319">
        <v>0</v>
      </c>
      <c r="AL46" s="319">
        <v>0</v>
      </c>
      <c r="AM46" s="319">
        <v>0</v>
      </c>
      <c r="AN46" s="319">
        <v>0</v>
      </c>
      <c r="AO46" s="319">
        <v>0</v>
      </c>
      <c r="AP46" s="319">
        <v>0</v>
      </c>
      <c r="AQ46" s="319">
        <v>0</v>
      </c>
      <c r="AR46" s="319">
        <v>0</v>
      </c>
      <c r="AS46" s="319">
        <v>0</v>
      </c>
      <c r="AT46" s="319">
        <v>0</v>
      </c>
      <c r="AU46" s="319">
        <v>0</v>
      </c>
      <c r="AV46" s="319">
        <v>0</v>
      </c>
      <c r="AW46" s="319">
        <v>0</v>
      </c>
      <c r="AX46" s="319">
        <v>0</v>
      </c>
      <c r="AY46" s="319">
        <v>0</v>
      </c>
      <c r="AZ46" s="319">
        <v>0</v>
      </c>
      <c r="BA46" s="319">
        <v>0</v>
      </c>
      <c r="BB46" s="319">
        <v>0</v>
      </c>
      <c r="BC46" s="319">
        <v>0</v>
      </c>
      <c r="BD46" s="319">
        <v>0</v>
      </c>
      <c r="BE46" s="319">
        <v>0</v>
      </c>
      <c r="BF46" s="319">
        <v>0</v>
      </c>
      <c r="BG46" s="319">
        <v>0</v>
      </c>
      <c r="BH46" s="319">
        <v>0</v>
      </c>
      <c r="BI46" s="319">
        <v>0</v>
      </c>
      <c r="BJ46" s="319">
        <v>0</v>
      </c>
      <c r="BK46" s="319">
        <v>0</v>
      </c>
      <c r="BL46" s="319">
        <v>0</v>
      </c>
      <c r="BM46" s="319">
        <v>0</v>
      </c>
      <c r="BN46" s="319">
        <v>0</v>
      </c>
      <c r="BO46" s="319">
        <v>0</v>
      </c>
      <c r="BP46" s="319">
        <v>0</v>
      </c>
      <c r="BQ46" s="319">
        <v>0</v>
      </c>
      <c r="BR46" s="319">
        <v>0</v>
      </c>
      <c r="BS46" s="319">
        <v>0</v>
      </c>
      <c r="BT46" s="319">
        <v>0</v>
      </c>
      <c r="BU46" s="319">
        <v>0</v>
      </c>
      <c r="BV46" s="319">
        <v>0</v>
      </c>
      <c r="BW46" s="319">
        <v>0</v>
      </c>
      <c r="BX46" s="319">
        <v>0</v>
      </c>
      <c r="BY46" s="319">
        <v>0</v>
      </c>
      <c r="BZ46" s="319">
        <v>0</v>
      </c>
      <c r="CA46" s="319">
        <v>0</v>
      </c>
      <c r="CB46" s="319">
        <v>0</v>
      </c>
      <c r="CC46" s="319">
        <v>0</v>
      </c>
      <c r="CD46" s="319">
        <v>0</v>
      </c>
      <c r="CE46" s="319">
        <v>0</v>
      </c>
      <c r="CF46" s="319">
        <v>0</v>
      </c>
      <c r="CG46" s="319">
        <v>0</v>
      </c>
      <c r="CH46" s="319">
        <v>0</v>
      </c>
      <c r="CI46" s="319">
        <v>0</v>
      </c>
      <c r="CJ46" s="319">
        <v>0</v>
      </c>
      <c r="CK46" s="319">
        <v>0</v>
      </c>
      <c r="CL46" s="319">
        <v>0</v>
      </c>
      <c r="CM46" s="319">
        <v>0</v>
      </c>
      <c r="CN46" s="319">
        <v>0</v>
      </c>
      <c r="CO46" s="319">
        <v>0</v>
      </c>
      <c r="CP46" s="319">
        <v>0</v>
      </c>
      <c r="CQ46" s="319">
        <v>0</v>
      </c>
      <c r="CR46" s="319">
        <v>0</v>
      </c>
      <c r="CS46" s="319">
        <v>0</v>
      </c>
      <c r="CT46" s="319">
        <v>0</v>
      </c>
      <c r="CU46" s="319">
        <v>0</v>
      </c>
      <c r="CV46" s="319">
        <v>0</v>
      </c>
      <c r="CW46" s="319">
        <v>0</v>
      </c>
      <c r="CX46" s="319">
        <v>0</v>
      </c>
      <c r="CY46" s="319">
        <v>0</v>
      </c>
      <c r="CZ46" s="319">
        <v>0</v>
      </c>
      <c r="DA46" s="319">
        <v>0</v>
      </c>
      <c r="DB46" s="319">
        <v>0</v>
      </c>
      <c r="DC46" s="319">
        <v>0</v>
      </c>
      <c r="DD46" s="319">
        <v>0</v>
      </c>
      <c r="DE46" s="319">
        <v>0</v>
      </c>
      <c r="DF46" s="319">
        <v>0</v>
      </c>
      <c r="DG46" s="319">
        <v>0</v>
      </c>
      <c r="DH46" s="319">
        <v>0</v>
      </c>
      <c r="DI46" s="319">
        <v>0</v>
      </c>
      <c r="DJ46" s="319">
        <v>0</v>
      </c>
      <c r="DK46" s="319">
        <v>0</v>
      </c>
      <c r="DL46" s="319">
        <v>0</v>
      </c>
      <c r="DM46" s="319">
        <v>0</v>
      </c>
      <c r="DN46" s="319">
        <v>0</v>
      </c>
      <c r="DO46" s="319">
        <v>0</v>
      </c>
      <c r="DP46" s="319">
        <v>0</v>
      </c>
      <c r="DQ46" s="319">
        <v>0</v>
      </c>
      <c r="DR46" s="319">
        <v>0</v>
      </c>
      <c r="DS46" s="319">
        <v>0</v>
      </c>
      <c r="DT46" s="319">
        <v>0</v>
      </c>
      <c r="DU46" s="319">
        <v>0</v>
      </c>
      <c r="DV46" s="319">
        <v>0</v>
      </c>
      <c r="DW46" s="319">
        <v>0</v>
      </c>
      <c r="DX46" s="319">
        <v>0</v>
      </c>
      <c r="DY46" s="319">
        <v>0</v>
      </c>
      <c r="DZ46" s="319">
        <v>0</v>
      </c>
      <c r="EA46" s="319">
        <v>0</v>
      </c>
      <c r="EB46" s="319">
        <v>0</v>
      </c>
      <c r="EC46" s="319">
        <v>0</v>
      </c>
      <c r="ED46" s="319">
        <v>0</v>
      </c>
      <c r="EE46" s="319">
        <v>0</v>
      </c>
      <c r="EF46" s="319">
        <v>0</v>
      </c>
      <c r="EG46" s="319">
        <v>0</v>
      </c>
      <c r="EH46" s="319">
        <v>0</v>
      </c>
      <c r="EI46" s="319">
        <v>0</v>
      </c>
      <c r="EJ46" s="319">
        <v>0</v>
      </c>
      <c r="EK46" s="319">
        <v>0</v>
      </c>
      <c r="EL46" s="319">
        <v>0</v>
      </c>
      <c r="EM46" s="319">
        <v>0</v>
      </c>
      <c r="EN46" s="319">
        <v>0</v>
      </c>
      <c r="EO46" s="319">
        <v>0</v>
      </c>
      <c r="EP46" s="319">
        <v>0</v>
      </c>
      <c r="EQ46" s="319">
        <v>0</v>
      </c>
      <c r="ER46" s="319">
        <v>0</v>
      </c>
      <c r="ES46" s="319">
        <v>0</v>
      </c>
      <c r="ET46" s="319">
        <v>0</v>
      </c>
      <c r="EU46" s="319">
        <v>0</v>
      </c>
      <c r="EV46" s="319">
        <v>0</v>
      </c>
      <c r="EW46" s="319">
        <v>0</v>
      </c>
      <c r="EX46" s="319">
        <v>0</v>
      </c>
      <c r="EY46" s="319">
        <v>0</v>
      </c>
      <c r="EZ46" s="319">
        <v>0</v>
      </c>
      <c r="FA46" s="319">
        <v>0</v>
      </c>
      <c r="FB46" s="319">
        <v>0</v>
      </c>
      <c r="FC46" s="319">
        <v>0</v>
      </c>
      <c r="FD46" s="319">
        <v>0</v>
      </c>
      <c r="FE46" s="319">
        <v>0</v>
      </c>
      <c r="FF46" s="319">
        <v>0</v>
      </c>
      <c r="FG46" s="319">
        <v>0</v>
      </c>
      <c r="FH46" s="319">
        <v>0</v>
      </c>
      <c r="FI46" s="319">
        <v>0</v>
      </c>
      <c r="FJ46" s="319">
        <v>0</v>
      </c>
      <c r="FK46" s="319">
        <v>0</v>
      </c>
      <c r="FL46" s="319">
        <v>0</v>
      </c>
      <c r="FM46" s="319">
        <v>0</v>
      </c>
      <c r="FN46" s="319">
        <v>0</v>
      </c>
      <c r="FO46" s="319">
        <v>0</v>
      </c>
      <c r="FP46" s="319">
        <v>0</v>
      </c>
      <c r="FQ46" s="319">
        <v>0</v>
      </c>
      <c r="FR46" s="319">
        <v>0</v>
      </c>
      <c r="FS46" s="319">
        <v>0</v>
      </c>
      <c r="FT46" s="319">
        <v>0</v>
      </c>
      <c r="FU46" s="319">
        <v>0</v>
      </c>
      <c r="FV46" s="319">
        <v>0</v>
      </c>
      <c r="FW46" s="319">
        <v>0</v>
      </c>
      <c r="FX46" s="319">
        <v>0</v>
      </c>
      <c r="FY46" s="319">
        <v>0</v>
      </c>
      <c r="FZ46" s="319">
        <v>0</v>
      </c>
      <c r="GA46" s="319">
        <v>0</v>
      </c>
      <c r="GB46" s="319">
        <v>0</v>
      </c>
      <c r="GC46" s="319">
        <v>0</v>
      </c>
      <c r="GD46" s="319">
        <v>0</v>
      </c>
      <c r="GE46" s="319">
        <v>0</v>
      </c>
      <c r="GF46" s="319">
        <v>0</v>
      </c>
      <c r="GG46" s="319">
        <v>0</v>
      </c>
      <c r="GH46" s="319">
        <v>0</v>
      </c>
      <c r="GI46" s="319">
        <v>0</v>
      </c>
      <c r="GJ46" s="319">
        <v>0</v>
      </c>
      <c r="GK46" s="319">
        <v>0</v>
      </c>
      <c r="GL46" s="319">
        <v>0</v>
      </c>
      <c r="GM46" s="319">
        <v>0</v>
      </c>
      <c r="GN46" s="319">
        <v>0</v>
      </c>
      <c r="GO46" s="319">
        <v>0</v>
      </c>
      <c r="GP46" s="319">
        <v>0</v>
      </c>
      <c r="GQ46" s="319">
        <v>0</v>
      </c>
      <c r="GR46" s="319">
        <v>0</v>
      </c>
      <c r="GS46" s="319">
        <v>0</v>
      </c>
      <c r="GT46" s="319">
        <v>0</v>
      </c>
      <c r="GU46" s="319">
        <v>0</v>
      </c>
      <c r="GV46" s="319">
        <v>0</v>
      </c>
      <c r="GW46" s="319">
        <v>0</v>
      </c>
      <c r="GX46" s="319">
        <v>0</v>
      </c>
      <c r="GY46" s="319">
        <v>0</v>
      </c>
      <c r="GZ46" s="319">
        <v>0</v>
      </c>
      <c r="HA46" s="319">
        <v>0</v>
      </c>
      <c r="HB46" s="319">
        <v>0</v>
      </c>
      <c r="HC46" s="319">
        <v>0</v>
      </c>
      <c r="HD46" s="319">
        <v>0</v>
      </c>
      <c r="HE46" s="319">
        <v>0</v>
      </c>
      <c r="HF46" s="319">
        <v>0</v>
      </c>
      <c r="HG46" s="319">
        <v>0</v>
      </c>
      <c r="HH46" s="319">
        <v>0</v>
      </c>
      <c r="HI46" s="319">
        <v>0</v>
      </c>
      <c r="HJ46" s="319">
        <v>0</v>
      </c>
      <c r="HK46" s="319">
        <v>0</v>
      </c>
      <c r="HL46" s="319">
        <v>0</v>
      </c>
      <c r="HM46" s="319">
        <v>0</v>
      </c>
      <c r="HN46" s="319">
        <v>0</v>
      </c>
      <c r="HO46" s="319">
        <v>0</v>
      </c>
      <c r="HP46" s="319">
        <v>0</v>
      </c>
      <c r="HQ46" s="319">
        <v>0</v>
      </c>
      <c r="HR46" s="319">
        <v>0</v>
      </c>
      <c r="HS46" s="319">
        <v>0</v>
      </c>
      <c r="HT46" s="319">
        <v>0</v>
      </c>
      <c r="HU46" s="319">
        <v>0</v>
      </c>
      <c r="HV46" s="319">
        <v>0</v>
      </c>
      <c r="HW46" s="319">
        <v>0</v>
      </c>
      <c r="HX46" s="319">
        <v>0</v>
      </c>
      <c r="HY46" s="319">
        <v>0</v>
      </c>
      <c r="HZ46" s="319">
        <v>0</v>
      </c>
      <c r="IA46" s="319">
        <v>0</v>
      </c>
      <c r="IB46" s="319">
        <v>0</v>
      </c>
      <c r="IC46" s="319">
        <v>0</v>
      </c>
      <c r="ID46" s="319">
        <v>0</v>
      </c>
      <c r="IE46" s="319">
        <v>0</v>
      </c>
      <c r="IF46" s="319">
        <v>0</v>
      </c>
      <c r="IG46" s="319">
        <v>0</v>
      </c>
      <c r="IH46" s="319">
        <v>0</v>
      </c>
      <c r="II46" s="319">
        <v>0</v>
      </c>
      <c r="IJ46" s="319">
        <v>0</v>
      </c>
      <c r="IK46" s="319">
        <v>0</v>
      </c>
      <c r="IL46" s="319">
        <v>0</v>
      </c>
      <c r="IM46" s="319">
        <v>0</v>
      </c>
      <c r="IN46" s="319">
        <v>0</v>
      </c>
      <c r="IO46" s="319">
        <v>0</v>
      </c>
      <c r="IP46" s="319">
        <v>0</v>
      </c>
      <c r="IQ46" s="319">
        <v>0</v>
      </c>
      <c r="IR46" s="319">
        <v>0</v>
      </c>
    </row>
    <row r="47" spans="1:252" ht="12.75">
      <c r="A47" s="319">
        <v>0</v>
      </c>
      <c r="B47" s="319" t="s">
        <v>210</v>
      </c>
      <c r="C47" s="319">
        <v>0</v>
      </c>
      <c r="D47" s="319">
        <v>0</v>
      </c>
      <c r="E47" s="319">
        <v>0</v>
      </c>
      <c r="F47" s="319">
        <v>29.521368023757194</v>
      </c>
      <c r="G47" s="319">
        <v>30.401570950111587</v>
      </c>
      <c r="H47" s="319">
        <v>31.308025207487233</v>
      </c>
      <c r="I47" s="319">
        <v>33.20284364022433</v>
      </c>
      <c r="J47" s="319">
        <v>35.2123730688372</v>
      </c>
      <c r="K47" s="319">
        <v>37.34355997140257</v>
      </c>
      <c r="L47" s="319">
        <v>37.63857908505123</v>
      </c>
      <c r="S47" s="319">
        <v>0</v>
      </c>
      <c r="T47" s="319">
        <v>0</v>
      </c>
      <c r="U47" s="319">
        <v>0</v>
      </c>
      <c r="V47" s="319">
        <v>0</v>
      </c>
      <c r="W47" s="319">
        <v>0</v>
      </c>
      <c r="X47" s="319">
        <v>0</v>
      </c>
      <c r="Y47" s="319">
        <v>0</v>
      </c>
      <c r="Z47" s="319">
        <v>0</v>
      </c>
      <c r="AA47" s="319">
        <v>0</v>
      </c>
      <c r="AB47" s="319">
        <v>0</v>
      </c>
      <c r="AC47" s="319">
        <v>0</v>
      </c>
      <c r="AD47" s="319">
        <v>0</v>
      </c>
      <c r="AE47" s="319">
        <v>0</v>
      </c>
      <c r="AF47" s="319">
        <v>0</v>
      </c>
      <c r="AG47" s="319">
        <v>0</v>
      </c>
      <c r="AH47" s="319">
        <v>0</v>
      </c>
      <c r="AI47" s="319">
        <v>0</v>
      </c>
      <c r="AJ47" s="319">
        <v>0</v>
      </c>
      <c r="AK47" s="319">
        <v>0</v>
      </c>
      <c r="AL47" s="319">
        <v>0</v>
      </c>
      <c r="AM47" s="319">
        <v>0</v>
      </c>
      <c r="AN47" s="319">
        <v>0</v>
      </c>
      <c r="AO47" s="319">
        <v>0</v>
      </c>
      <c r="AP47" s="319">
        <v>0</v>
      </c>
      <c r="AQ47" s="319">
        <v>0</v>
      </c>
      <c r="AR47" s="319">
        <v>0</v>
      </c>
      <c r="AS47" s="319">
        <v>0</v>
      </c>
      <c r="AT47" s="319">
        <v>0</v>
      </c>
      <c r="AU47" s="319">
        <v>0</v>
      </c>
      <c r="AV47" s="319">
        <v>0</v>
      </c>
      <c r="AW47" s="319">
        <v>0</v>
      </c>
      <c r="AX47" s="319">
        <v>0</v>
      </c>
      <c r="AY47" s="319">
        <v>0</v>
      </c>
      <c r="AZ47" s="319">
        <v>0</v>
      </c>
      <c r="BA47" s="319">
        <v>0</v>
      </c>
      <c r="BB47" s="319">
        <v>0</v>
      </c>
      <c r="BC47" s="319">
        <v>0</v>
      </c>
      <c r="BD47" s="319">
        <v>0</v>
      </c>
      <c r="BE47" s="319">
        <v>0</v>
      </c>
      <c r="BF47" s="319">
        <v>0</v>
      </c>
      <c r="BG47" s="319">
        <v>0</v>
      </c>
      <c r="BH47" s="319">
        <v>0</v>
      </c>
      <c r="BI47" s="319">
        <v>0</v>
      </c>
      <c r="BJ47" s="319">
        <v>0</v>
      </c>
      <c r="BK47" s="319">
        <v>0</v>
      </c>
      <c r="BL47" s="319">
        <v>0</v>
      </c>
      <c r="BM47" s="319">
        <v>0</v>
      </c>
      <c r="BN47" s="319">
        <v>0</v>
      </c>
      <c r="BO47" s="319">
        <v>0</v>
      </c>
      <c r="BP47" s="319">
        <v>0</v>
      </c>
      <c r="BQ47" s="319">
        <v>0</v>
      </c>
      <c r="BR47" s="319">
        <v>0</v>
      </c>
      <c r="BS47" s="319">
        <v>0</v>
      </c>
      <c r="BT47" s="319">
        <v>0</v>
      </c>
      <c r="BU47" s="319">
        <v>0</v>
      </c>
      <c r="BV47" s="319">
        <v>0</v>
      </c>
      <c r="BW47" s="319">
        <v>0</v>
      </c>
      <c r="BX47" s="319">
        <v>0</v>
      </c>
      <c r="BY47" s="319">
        <v>0</v>
      </c>
      <c r="BZ47" s="319">
        <v>0</v>
      </c>
      <c r="CA47" s="319">
        <v>0</v>
      </c>
      <c r="CB47" s="319">
        <v>0</v>
      </c>
      <c r="CC47" s="319">
        <v>0</v>
      </c>
      <c r="CD47" s="319">
        <v>0</v>
      </c>
      <c r="CE47" s="319">
        <v>0</v>
      </c>
      <c r="CF47" s="319">
        <v>0</v>
      </c>
      <c r="CG47" s="319">
        <v>0</v>
      </c>
      <c r="CH47" s="319">
        <v>0</v>
      </c>
      <c r="CI47" s="319">
        <v>0</v>
      </c>
      <c r="CJ47" s="319">
        <v>0</v>
      </c>
      <c r="CK47" s="319">
        <v>0</v>
      </c>
      <c r="CL47" s="319">
        <v>0</v>
      </c>
      <c r="CM47" s="319">
        <v>0</v>
      </c>
      <c r="CN47" s="319">
        <v>0</v>
      </c>
      <c r="CO47" s="319">
        <v>0</v>
      </c>
      <c r="CP47" s="319">
        <v>0</v>
      </c>
      <c r="CQ47" s="319">
        <v>0</v>
      </c>
      <c r="CR47" s="319">
        <v>0</v>
      </c>
      <c r="CS47" s="319">
        <v>0</v>
      </c>
      <c r="CT47" s="319">
        <v>0</v>
      </c>
      <c r="CU47" s="319">
        <v>0</v>
      </c>
      <c r="CV47" s="319">
        <v>0</v>
      </c>
      <c r="CW47" s="319">
        <v>0</v>
      </c>
      <c r="CX47" s="319">
        <v>0</v>
      </c>
      <c r="CY47" s="319">
        <v>0</v>
      </c>
      <c r="CZ47" s="319">
        <v>0</v>
      </c>
      <c r="DA47" s="319">
        <v>0</v>
      </c>
      <c r="DB47" s="319">
        <v>0</v>
      </c>
      <c r="DC47" s="319">
        <v>0</v>
      </c>
      <c r="DD47" s="319">
        <v>0</v>
      </c>
      <c r="DE47" s="319">
        <v>0</v>
      </c>
      <c r="DF47" s="319">
        <v>0</v>
      </c>
      <c r="DG47" s="319">
        <v>0</v>
      </c>
      <c r="DH47" s="319">
        <v>0</v>
      </c>
      <c r="DI47" s="319">
        <v>0</v>
      </c>
      <c r="DJ47" s="319">
        <v>0</v>
      </c>
      <c r="DK47" s="319">
        <v>0</v>
      </c>
      <c r="DL47" s="319">
        <v>0</v>
      </c>
      <c r="DM47" s="319">
        <v>0</v>
      </c>
      <c r="DN47" s="319">
        <v>0</v>
      </c>
      <c r="DO47" s="319">
        <v>0</v>
      </c>
      <c r="DP47" s="319">
        <v>0</v>
      </c>
      <c r="DQ47" s="319">
        <v>0</v>
      </c>
      <c r="DR47" s="319">
        <v>0</v>
      </c>
      <c r="DS47" s="319">
        <v>0</v>
      </c>
      <c r="DT47" s="319">
        <v>0</v>
      </c>
      <c r="DU47" s="319">
        <v>0</v>
      </c>
      <c r="DV47" s="319">
        <v>0</v>
      </c>
      <c r="DW47" s="319">
        <v>0</v>
      </c>
      <c r="DX47" s="319">
        <v>0</v>
      </c>
      <c r="DY47" s="319">
        <v>0</v>
      </c>
      <c r="DZ47" s="319">
        <v>0</v>
      </c>
      <c r="EA47" s="319">
        <v>0</v>
      </c>
      <c r="EB47" s="319">
        <v>0</v>
      </c>
      <c r="EC47" s="319">
        <v>0</v>
      </c>
      <c r="ED47" s="319">
        <v>0</v>
      </c>
      <c r="EE47" s="319">
        <v>0</v>
      </c>
      <c r="EF47" s="319">
        <v>0</v>
      </c>
      <c r="EG47" s="319">
        <v>0</v>
      </c>
      <c r="EH47" s="319">
        <v>0</v>
      </c>
      <c r="EI47" s="319">
        <v>0</v>
      </c>
      <c r="EJ47" s="319">
        <v>0</v>
      </c>
      <c r="EK47" s="319">
        <v>0</v>
      </c>
      <c r="EL47" s="319">
        <v>0</v>
      </c>
      <c r="EM47" s="319">
        <v>0</v>
      </c>
      <c r="EN47" s="319">
        <v>0</v>
      </c>
      <c r="EO47" s="319">
        <v>0</v>
      </c>
      <c r="EP47" s="319">
        <v>0</v>
      </c>
      <c r="EQ47" s="319">
        <v>0</v>
      </c>
      <c r="ER47" s="319">
        <v>0</v>
      </c>
      <c r="ES47" s="319">
        <v>0</v>
      </c>
      <c r="ET47" s="319">
        <v>0</v>
      </c>
      <c r="EU47" s="319">
        <v>0</v>
      </c>
      <c r="EV47" s="319">
        <v>0</v>
      </c>
      <c r="EW47" s="319">
        <v>0</v>
      </c>
      <c r="EX47" s="319">
        <v>0</v>
      </c>
      <c r="EY47" s="319">
        <v>0</v>
      </c>
      <c r="EZ47" s="319">
        <v>0</v>
      </c>
      <c r="FA47" s="319">
        <v>0</v>
      </c>
      <c r="FB47" s="319">
        <v>0</v>
      </c>
      <c r="FC47" s="319">
        <v>0</v>
      </c>
      <c r="FD47" s="319">
        <v>0</v>
      </c>
      <c r="FE47" s="319">
        <v>0</v>
      </c>
      <c r="FF47" s="319">
        <v>0</v>
      </c>
      <c r="FG47" s="319">
        <v>0</v>
      </c>
      <c r="FH47" s="319">
        <v>0</v>
      </c>
      <c r="FI47" s="319">
        <v>0</v>
      </c>
      <c r="FJ47" s="319">
        <v>0</v>
      </c>
      <c r="FK47" s="319">
        <v>0</v>
      </c>
      <c r="FL47" s="319">
        <v>0</v>
      </c>
      <c r="FM47" s="319">
        <v>0</v>
      </c>
      <c r="FN47" s="319">
        <v>0</v>
      </c>
      <c r="FO47" s="319">
        <v>0</v>
      </c>
      <c r="FP47" s="319">
        <v>0</v>
      </c>
      <c r="FQ47" s="319">
        <v>0</v>
      </c>
      <c r="FR47" s="319">
        <v>0</v>
      </c>
      <c r="FS47" s="319">
        <v>0</v>
      </c>
      <c r="FT47" s="319">
        <v>0</v>
      </c>
      <c r="FU47" s="319">
        <v>0</v>
      </c>
      <c r="FV47" s="319">
        <v>0</v>
      </c>
      <c r="FW47" s="319">
        <v>0</v>
      </c>
      <c r="FX47" s="319">
        <v>0</v>
      </c>
      <c r="FY47" s="319">
        <v>0</v>
      </c>
      <c r="FZ47" s="319">
        <v>0</v>
      </c>
      <c r="GA47" s="319">
        <v>0</v>
      </c>
      <c r="GB47" s="319">
        <v>0</v>
      </c>
      <c r="GC47" s="319">
        <v>0</v>
      </c>
      <c r="GD47" s="319">
        <v>0</v>
      </c>
      <c r="GE47" s="319">
        <v>0</v>
      </c>
      <c r="GF47" s="319">
        <v>0</v>
      </c>
      <c r="GG47" s="319">
        <v>0</v>
      </c>
      <c r="GH47" s="319">
        <v>0</v>
      </c>
      <c r="GI47" s="319">
        <v>0</v>
      </c>
      <c r="GJ47" s="319">
        <v>0</v>
      </c>
      <c r="GK47" s="319">
        <v>0</v>
      </c>
      <c r="GL47" s="319">
        <v>0</v>
      </c>
      <c r="GM47" s="319">
        <v>0</v>
      </c>
      <c r="GN47" s="319">
        <v>0</v>
      </c>
      <c r="GO47" s="319">
        <v>0</v>
      </c>
      <c r="GP47" s="319">
        <v>0</v>
      </c>
      <c r="GQ47" s="319">
        <v>0</v>
      </c>
      <c r="GR47" s="319">
        <v>0</v>
      </c>
      <c r="GS47" s="319">
        <v>0</v>
      </c>
      <c r="GT47" s="319">
        <v>0</v>
      </c>
      <c r="GU47" s="319">
        <v>0</v>
      </c>
      <c r="GV47" s="319">
        <v>0</v>
      </c>
      <c r="GW47" s="319">
        <v>0</v>
      </c>
      <c r="GX47" s="319">
        <v>0</v>
      </c>
      <c r="GY47" s="319">
        <v>0</v>
      </c>
      <c r="GZ47" s="319">
        <v>0</v>
      </c>
      <c r="HA47" s="319">
        <v>0</v>
      </c>
      <c r="HB47" s="319">
        <v>0</v>
      </c>
      <c r="HC47" s="319">
        <v>0</v>
      </c>
      <c r="HD47" s="319">
        <v>0</v>
      </c>
      <c r="HE47" s="319">
        <v>0</v>
      </c>
      <c r="HF47" s="319">
        <v>0</v>
      </c>
      <c r="HG47" s="319">
        <v>0</v>
      </c>
      <c r="HH47" s="319">
        <v>0</v>
      </c>
      <c r="HI47" s="319">
        <v>0</v>
      </c>
      <c r="HJ47" s="319">
        <v>0</v>
      </c>
      <c r="HK47" s="319">
        <v>0</v>
      </c>
      <c r="HL47" s="319">
        <v>0</v>
      </c>
      <c r="HM47" s="319">
        <v>0</v>
      </c>
      <c r="HN47" s="319">
        <v>0</v>
      </c>
      <c r="HO47" s="319">
        <v>0</v>
      </c>
      <c r="HP47" s="319">
        <v>0</v>
      </c>
      <c r="HQ47" s="319">
        <v>0</v>
      </c>
      <c r="HR47" s="319">
        <v>0</v>
      </c>
      <c r="HS47" s="319">
        <v>0</v>
      </c>
      <c r="HT47" s="319">
        <v>0</v>
      </c>
      <c r="HU47" s="319">
        <v>0</v>
      </c>
      <c r="HV47" s="319">
        <v>0</v>
      </c>
      <c r="HW47" s="319">
        <v>0</v>
      </c>
      <c r="HX47" s="319">
        <v>0</v>
      </c>
      <c r="HY47" s="319">
        <v>0</v>
      </c>
      <c r="HZ47" s="319">
        <v>0</v>
      </c>
      <c r="IA47" s="319">
        <v>0</v>
      </c>
      <c r="IB47" s="319">
        <v>0</v>
      </c>
      <c r="IC47" s="319">
        <v>0</v>
      </c>
      <c r="ID47" s="319">
        <v>0</v>
      </c>
      <c r="IE47" s="319">
        <v>0</v>
      </c>
      <c r="IF47" s="319">
        <v>0</v>
      </c>
      <c r="IG47" s="319">
        <v>0</v>
      </c>
      <c r="IH47" s="319">
        <v>0</v>
      </c>
      <c r="II47" s="319">
        <v>0</v>
      </c>
      <c r="IJ47" s="319">
        <v>0</v>
      </c>
      <c r="IK47" s="319">
        <v>0</v>
      </c>
      <c r="IL47" s="319">
        <v>0</v>
      </c>
      <c r="IM47" s="319">
        <v>0</v>
      </c>
      <c r="IN47" s="319">
        <v>0</v>
      </c>
      <c r="IO47" s="319">
        <v>0</v>
      </c>
      <c r="IP47" s="319">
        <v>0</v>
      </c>
      <c r="IQ47" s="319">
        <v>0</v>
      </c>
      <c r="IR47" s="319">
        <v>0</v>
      </c>
    </row>
    <row r="48" spans="1:252" ht="12.75">
      <c r="A48" s="319">
        <v>0</v>
      </c>
      <c r="B48" s="319" t="s">
        <v>211</v>
      </c>
      <c r="C48" s="319">
        <v>0</v>
      </c>
      <c r="D48" s="319">
        <v>0</v>
      </c>
      <c r="E48" s="319">
        <v>0</v>
      </c>
      <c r="F48" s="319">
        <v>29.32744036</v>
      </c>
      <c r="G48" s="319">
        <v>31.176747470285</v>
      </c>
      <c r="H48" s="319">
        <v>32.8724970246688</v>
      </c>
      <c r="I48" s="319">
        <v>35.8818352101392</v>
      </c>
      <c r="J48" s="319">
        <v>38.70480879478069</v>
      </c>
      <c r="K48" s="319">
        <v>41.35853755132788</v>
      </c>
      <c r="L48" s="319">
        <v>42.79255979361344</v>
      </c>
      <c r="S48" s="319">
        <v>0</v>
      </c>
      <c r="T48" s="319">
        <v>0</v>
      </c>
      <c r="U48" s="319">
        <v>0</v>
      </c>
      <c r="V48" s="319">
        <v>0</v>
      </c>
      <c r="W48" s="319">
        <v>0</v>
      </c>
      <c r="X48" s="319">
        <v>0</v>
      </c>
      <c r="Y48" s="319">
        <v>0</v>
      </c>
      <c r="Z48" s="319">
        <v>0</v>
      </c>
      <c r="AA48" s="319">
        <v>0</v>
      </c>
      <c r="AB48" s="319">
        <v>0</v>
      </c>
      <c r="AC48" s="319">
        <v>0</v>
      </c>
      <c r="AD48" s="319">
        <v>0</v>
      </c>
      <c r="AE48" s="319">
        <v>0</v>
      </c>
      <c r="AF48" s="319">
        <v>0</v>
      </c>
      <c r="AG48" s="319">
        <v>0</v>
      </c>
      <c r="AH48" s="319">
        <v>0</v>
      </c>
      <c r="AI48" s="319">
        <v>0</v>
      </c>
      <c r="AJ48" s="319">
        <v>0</v>
      </c>
      <c r="AK48" s="319">
        <v>0</v>
      </c>
      <c r="AL48" s="319">
        <v>0</v>
      </c>
      <c r="AM48" s="319">
        <v>0</v>
      </c>
      <c r="AN48" s="319">
        <v>0</v>
      </c>
      <c r="AO48" s="319">
        <v>0</v>
      </c>
      <c r="AP48" s="319">
        <v>0</v>
      </c>
      <c r="AQ48" s="319">
        <v>0</v>
      </c>
      <c r="AR48" s="319">
        <v>0</v>
      </c>
      <c r="AS48" s="319">
        <v>0</v>
      </c>
      <c r="AT48" s="319">
        <v>0</v>
      </c>
      <c r="AU48" s="319">
        <v>0</v>
      </c>
      <c r="AV48" s="319">
        <v>0</v>
      </c>
      <c r="AW48" s="319">
        <v>0</v>
      </c>
      <c r="AX48" s="319">
        <v>0</v>
      </c>
      <c r="AY48" s="319">
        <v>0</v>
      </c>
      <c r="AZ48" s="319">
        <v>0</v>
      </c>
      <c r="BA48" s="319">
        <v>0</v>
      </c>
      <c r="BB48" s="319">
        <v>0</v>
      </c>
      <c r="BC48" s="319">
        <v>0</v>
      </c>
      <c r="BD48" s="319">
        <v>0</v>
      </c>
      <c r="BE48" s="319">
        <v>0</v>
      </c>
      <c r="BF48" s="319">
        <v>0</v>
      </c>
      <c r="BG48" s="319">
        <v>0</v>
      </c>
      <c r="BH48" s="319">
        <v>0</v>
      </c>
      <c r="BI48" s="319">
        <v>0</v>
      </c>
      <c r="BJ48" s="319">
        <v>0</v>
      </c>
      <c r="BK48" s="319">
        <v>0</v>
      </c>
      <c r="BL48" s="319">
        <v>0</v>
      </c>
      <c r="BM48" s="319">
        <v>0</v>
      </c>
      <c r="BN48" s="319">
        <v>0</v>
      </c>
      <c r="BO48" s="319">
        <v>0</v>
      </c>
      <c r="BP48" s="319">
        <v>0</v>
      </c>
      <c r="BQ48" s="319">
        <v>0</v>
      </c>
      <c r="BR48" s="319">
        <v>0</v>
      </c>
      <c r="BS48" s="319">
        <v>0</v>
      </c>
      <c r="BT48" s="319">
        <v>0</v>
      </c>
      <c r="BU48" s="319">
        <v>0</v>
      </c>
      <c r="BV48" s="319">
        <v>0</v>
      </c>
      <c r="BW48" s="319">
        <v>0</v>
      </c>
      <c r="BX48" s="319">
        <v>0</v>
      </c>
      <c r="BY48" s="319">
        <v>0</v>
      </c>
      <c r="BZ48" s="319">
        <v>0</v>
      </c>
      <c r="CA48" s="319">
        <v>0</v>
      </c>
      <c r="CB48" s="319">
        <v>0</v>
      </c>
      <c r="CC48" s="319">
        <v>0</v>
      </c>
      <c r="CD48" s="319">
        <v>0</v>
      </c>
      <c r="CE48" s="319">
        <v>0</v>
      </c>
      <c r="CF48" s="319">
        <v>0</v>
      </c>
      <c r="CG48" s="319">
        <v>0</v>
      </c>
      <c r="CH48" s="319">
        <v>0</v>
      </c>
      <c r="CI48" s="319">
        <v>0</v>
      </c>
      <c r="CJ48" s="319">
        <v>0</v>
      </c>
      <c r="CK48" s="319">
        <v>0</v>
      </c>
      <c r="CL48" s="319">
        <v>0</v>
      </c>
      <c r="CM48" s="319">
        <v>0</v>
      </c>
      <c r="CN48" s="319">
        <v>0</v>
      </c>
      <c r="CO48" s="319">
        <v>0</v>
      </c>
      <c r="CP48" s="319">
        <v>0</v>
      </c>
      <c r="CQ48" s="319">
        <v>0</v>
      </c>
      <c r="CR48" s="319">
        <v>0</v>
      </c>
      <c r="CS48" s="319">
        <v>0</v>
      </c>
      <c r="CT48" s="319">
        <v>0</v>
      </c>
      <c r="CU48" s="319">
        <v>0</v>
      </c>
      <c r="CV48" s="319">
        <v>0</v>
      </c>
      <c r="CW48" s="319">
        <v>0</v>
      </c>
      <c r="CX48" s="319">
        <v>0</v>
      </c>
      <c r="CY48" s="319">
        <v>0</v>
      </c>
      <c r="CZ48" s="319">
        <v>0</v>
      </c>
      <c r="DA48" s="319">
        <v>0</v>
      </c>
      <c r="DB48" s="319">
        <v>0</v>
      </c>
      <c r="DC48" s="319">
        <v>0</v>
      </c>
      <c r="DD48" s="319">
        <v>0</v>
      </c>
      <c r="DE48" s="319">
        <v>0</v>
      </c>
      <c r="DF48" s="319">
        <v>0</v>
      </c>
      <c r="DG48" s="319">
        <v>0</v>
      </c>
      <c r="DH48" s="319">
        <v>0</v>
      </c>
      <c r="DI48" s="319">
        <v>0</v>
      </c>
      <c r="DJ48" s="319">
        <v>0</v>
      </c>
      <c r="DK48" s="319">
        <v>0</v>
      </c>
      <c r="DL48" s="319">
        <v>0</v>
      </c>
      <c r="DM48" s="319">
        <v>0</v>
      </c>
      <c r="DN48" s="319">
        <v>0</v>
      </c>
      <c r="DO48" s="319">
        <v>0</v>
      </c>
      <c r="DP48" s="319">
        <v>0</v>
      </c>
      <c r="DQ48" s="319">
        <v>0</v>
      </c>
      <c r="DR48" s="319">
        <v>0</v>
      </c>
      <c r="DS48" s="319">
        <v>0</v>
      </c>
      <c r="DT48" s="319">
        <v>0</v>
      </c>
      <c r="DU48" s="319">
        <v>0</v>
      </c>
      <c r="DV48" s="319">
        <v>0</v>
      </c>
      <c r="DW48" s="319">
        <v>0</v>
      </c>
      <c r="DX48" s="319">
        <v>0</v>
      </c>
      <c r="DY48" s="319">
        <v>0</v>
      </c>
      <c r="DZ48" s="319">
        <v>0</v>
      </c>
      <c r="EA48" s="319">
        <v>0</v>
      </c>
      <c r="EB48" s="319">
        <v>0</v>
      </c>
      <c r="EC48" s="319">
        <v>0</v>
      </c>
      <c r="ED48" s="319">
        <v>0</v>
      </c>
      <c r="EE48" s="319">
        <v>0</v>
      </c>
      <c r="EF48" s="319">
        <v>0</v>
      </c>
      <c r="EG48" s="319">
        <v>0</v>
      </c>
      <c r="EH48" s="319">
        <v>0</v>
      </c>
      <c r="EI48" s="319">
        <v>0</v>
      </c>
      <c r="EJ48" s="319">
        <v>0</v>
      </c>
      <c r="EK48" s="319">
        <v>0</v>
      </c>
      <c r="EL48" s="319">
        <v>0</v>
      </c>
      <c r="EM48" s="319">
        <v>0</v>
      </c>
      <c r="EN48" s="319">
        <v>0</v>
      </c>
      <c r="EO48" s="319">
        <v>0</v>
      </c>
      <c r="EP48" s="319">
        <v>0</v>
      </c>
      <c r="EQ48" s="319">
        <v>0</v>
      </c>
      <c r="ER48" s="319">
        <v>0</v>
      </c>
      <c r="ES48" s="319">
        <v>0</v>
      </c>
      <c r="ET48" s="319">
        <v>0</v>
      </c>
      <c r="EU48" s="319">
        <v>0</v>
      </c>
      <c r="EV48" s="319">
        <v>0</v>
      </c>
      <c r="EW48" s="319">
        <v>0</v>
      </c>
      <c r="EX48" s="319">
        <v>0</v>
      </c>
      <c r="EY48" s="319">
        <v>0</v>
      </c>
      <c r="EZ48" s="319">
        <v>0</v>
      </c>
      <c r="FA48" s="319">
        <v>0</v>
      </c>
      <c r="FB48" s="319">
        <v>0</v>
      </c>
      <c r="FC48" s="319">
        <v>0</v>
      </c>
      <c r="FD48" s="319">
        <v>0</v>
      </c>
      <c r="FE48" s="319">
        <v>0</v>
      </c>
      <c r="FF48" s="319">
        <v>0</v>
      </c>
      <c r="FG48" s="319">
        <v>0</v>
      </c>
      <c r="FH48" s="319">
        <v>0</v>
      </c>
      <c r="FI48" s="319">
        <v>0</v>
      </c>
      <c r="FJ48" s="319">
        <v>0</v>
      </c>
      <c r="FK48" s="319">
        <v>0</v>
      </c>
      <c r="FL48" s="319">
        <v>0</v>
      </c>
      <c r="FM48" s="319">
        <v>0</v>
      </c>
      <c r="FN48" s="319">
        <v>0</v>
      </c>
      <c r="FO48" s="319">
        <v>0</v>
      </c>
      <c r="FP48" s="319">
        <v>0</v>
      </c>
      <c r="FQ48" s="319">
        <v>0</v>
      </c>
      <c r="FR48" s="319">
        <v>0</v>
      </c>
      <c r="FS48" s="319">
        <v>0</v>
      </c>
      <c r="FT48" s="319">
        <v>0</v>
      </c>
      <c r="FU48" s="319">
        <v>0</v>
      </c>
      <c r="FV48" s="319">
        <v>0</v>
      </c>
      <c r="FW48" s="319">
        <v>0</v>
      </c>
      <c r="FX48" s="319">
        <v>0</v>
      </c>
      <c r="FY48" s="319">
        <v>0</v>
      </c>
      <c r="FZ48" s="319">
        <v>0</v>
      </c>
      <c r="GA48" s="319">
        <v>0</v>
      </c>
      <c r="GB48" s="319">
        <v>0</v>
      </c>
      <c r="GC48" s="319">
        <v>0</v>
      </c>
      <c r="GD48" s="319">
        <v>0</v>
      </c>
      <c r="GE48" s="319">
        <v>0</v>
      </c>
      <c r="GF48" s="319">
        <v>0</v>
      </c>
      <c r="GG48" s="319">
        <v>0</v>
      </c>
      <c r="GH48" s="319">
        <v>0</v>
      </c>
      <c r="GI48" s="319">
        <v>0</v>
      </c>
      <c r="GJ48" s="319">
        <v>0</v>
      </c>
      <c r="GK48" s="319">
        <v>0</v>
      </c>
      <c r="GL48" s="319">
        <v>0</v>
      </c>
      <c r="GM48" s="319">
        <v>0</v>
      </c>
      <c r="GN48" s="319">
        <v>0</v>
      </c>
      <c r="GO48" s="319">
        <v>0</v>
      </c>
      <c r="GP48" s="319">
        <v>0</v>
      </c>
      <c r="GQ48" s="319">
        <v>0</v>
      </c>
      <c r="GR48" s="319">
        <v>0</v>
      </c>
      <c r="GS48" s="319">
        <v>0</v>
      </c>
      <c r="GT48" s="319">
        <v>0</v>
      </c>
      <c r="GU48" s="319">
        <v>0</v>
      </c>
      <c r="GV48" s="319">
        <v>0</v>
      </c>
      <c r="GW48" s="319">
        <v>0</v>
      </c>
      <c r="GX48" s="319">
        <v>0</v>
      </c>
      <c r="GY48" s="319">
        <v>0</v>
      </c>
      <c r="GZ48" s="319">
        <v>0</v>
      </c>
      <c r="HA48" s="319">
        <v>0</v>
      </c>
      <c r="HB48" s="319">
        <v>0</v>
      </c>
      <c r="HC48" s="319">
        <v>0</v>
      </c>
      <c r="HD48" s="319">
        <v>0</v>
      </c>
      <c r="HE48" s="319">
        <v>0</v>
      </c>
      <c r="HF48" s="319">
        <v>0</v>
      </c>
      <c r="HG48" s="319">
        <v>0</v>
      </c>
      <c r="HH48" s="319">
        <v>0</v>
      </c>
      <c r="HI48" s="319">
        <v>0</v>
      </c>
      <c r="HJ48" s="319">
        <v>0</v>
      </c>
      <c r="HK48" s="319">
        <v>0</v>
      </c>
      <c r="HL48" s="319">
        <v>0</v>
      </c>
      <c r="HM48" s="319">
        <v>0</v>
      </c>
      <c r="HN48" s="319">
        <v>0</v>
      </c>
      <c r="HO48" s="319">
        <v>0</v>
      </c>
      <c r="HP48" s="319">
        <v>0</v>
      </c>
      <c r="HQ48" s="319">
        <v>0</v>
      </c>
      <c r="HR48" s="319">
        <v>0</v>
      </c>
      <c r="HS48" s="319">
        <v>0</v>
      </c>
      <c r="HT48" s="319">
        <v>0</v>
      </c>
      <c r="HU48" s="319">
        <v>0</v>
      </c>
      <c r="HV48" s="319">
        <v>0</v>
      </c>
      <c r="HW48" s="319">
        <v>0</v>
      </c>
      <c r="HX48" s="319">
        <v>0</v>
      </c>
      <c r="HY48" s="319">
        <v>0</v>
      </c>
      <c r="HZ48" s="319">
        <v>0</v>
      </c>
      <c r="IA48" s="319">
        <v>0</v>
      </c>
      <c r="IB48" s="319">
        <v>0</v>
      </c>
      <c r="IC48" s="319">
        <v>0</v>
      </c>
      <c r="ID48" s="319">
        <v>0</v>
      </c>
      <c r="IE48" s="319">
        <v>0</v>
      </c>
      <c r="IF48" s="319">
        <v>0</v>
      </c>
      <c r="IG48" s="319">
        <v>0</v>
      </c>
      <c r="IH48" s="319">
        <v>0</v>
      </c>
      <c r="II48" s="319">
        <v>0</v>
      </c>
      <c r="IJ48" s="319">
        <v>0</v>
      </c>
      <c r="IK48" s="319">
        <v>0</v>
      </c>
      <c r="IL48" s="319">
        <v>0</v>
      </c>
      <c r="IM48" s="319">
        <v>0</v>
      </c>
      <c r="IN48" s="319">
        <v>0</v>
      </c>
      <c r="IO48" s="319">
        <v>0</v>
      </c>
      <c r="IP48" s="319">
        <v>0</v>
      </c>
      <c r="IQ48" s="319">
        <v>0</v>
      </c>
      <c r="IR48" s="319">
        <v>0</v>
      </c>
    </row>
    <row r="51" spans="3:10" ht="12.75">
      <c r="C51" s="319" t="s">
        <v>6</v>
      </c>
      <c r="D51" s="319" t="s">
        <v>7</v>
      </c>
      <c r="E51" s="319" t="s">
        <v>8</v>
      </c>
      <c r="F51" s="319" t="s">
        <v>10</v>
      </c>
      <c r="G51" s="319" t="s">
        <v>11</v>
      </c>
      <c r="H51" s="319" t="s">
        <v>13</v>
      </c>
      <c r="I51" s="319" t="s">
        <v>15</v>
      </c>
      <c r="J51" s="319" t="s">
        <v>17</v>
      </c>
    </row>
    <row r="52" spans="1:10" ht="12.75">
      <c r="A52" s="321" t="s">
        <v>213</v>
      </c>
      <c r="B52" s="319" t="s">
        <v>22</v>
      </c>
      <c r="C52" s="319">
        <v>3981.7</v>
      </c>
      <c r="D52" s="319">
        <v>4043</v>
      </c>
      <c r="E52" s="319">
        <v>4114</v>
      </c>
      <c r="F52" s="319">
        <v>4259</v>
      </c>
      <c r="G52" s="319">
        <v>4334</v>
      </c>
      <c r="H52" s="319">
        <v>4486</v>
      </c>
      <c r="I52" s="319">
        <v>4645</v>
      </c>
      <c r="J52" s="319">
        <v>4809</v>
      </c>
    </row>
    <row r="53" spans="1:10" ht="12.75">
      <c r="A53" s="321" t="s">
        <v>213</v>
      </c>
      <c r="B53" s="319" t="s">
        <v>23</v>
      </c>
      <c r="C53" s="319">
        <v>3311</v>
      </c>
      <c r="D53" s="319">
        <v>3362</v>
      </c>
      <c r="E53" s="319">
        <v>3444</v>
      </c>
      <c r="F53" s="319">
        <v>4043</v>
      </c>
      <c r="G53" s="319">
        <v>4359</v>
      </c>
      <c r="H53" s="319">
        <v>5047</v>
      </c>
      <c r="I53" s="319">
        <v>5815</v>
      </c>
      <c r="J53" s="319">
        <v>6646</v>
      </c>
    </row>
    <row r="54" spans="1:10" ht="12.75">
      <c r="A54" s="321" t="s">
        <v>213</v>
      </c>
      <c r="B54" s="319" t="s">
        <v>50</v>
      </c>
      <c r="C54" s="319">
        <v>71.9</v>
      </c>
      <c r="D54" s="319">
        <v>163</v>
      </c>
      <c r="E54" s="319">
        <v>269</v>
      </c>
      <c r="F54" s="319">
        <v>525</v>
      </c>
      <c r="G54" s="319">
        <v>634</v>
      </c>
      <c r="H54" s="319">
        <v>703</v>
      </c>
      <c r="I54" s="319">
        <v>742</v>
      </c>
      <c r="J54" s="319">
        <v>784</v>
      </c>
    </row>
    <row r="55" spans="1:10" ht="12.75">
      <c r="A55" s="321" t="s">
        <v>213</v>
      </c>
      <c r="B55" s="319" t="s">
        <v>24</v>
      </c>
      <c r="C55" s="319">
        <v>819</v>
      </c>
      <c r="D55" s="319">
        <v>830</v>
      </c>
      <c r="E55" s="319">
        <v>845</v>
      </c>
      <c r="F55" s="319">
        <v>876</v>
      </c>
      <c r="G55" s="319">
        <v>890</v>
      </c>
      <c r="H55" s="319">
        <v>921</v>
      </c>
      <c r="I55" s="319">
        <v>954</v>
      </c>
      <c r="J55" s="319">
        <v>989</v>
      </c>
    </row>
    <row r="56" spans="1:10" ht="12.75">
      <c r="A56" s="321" t="s">
        <v>213</v>
      </c>
      <c r="B56" s="319" t="s">
        <v>25</v>
      </c>
      <c r="C56" s="319">
        <v>66.6</v>
      </c>
      <c r="D56" s="319">
        <v>68</v>
      </c>
      <c r="E56" s="319">
        <v>69</v>
      </c>
      <c r="F56" s="319">
        <v>73</v>
      </c>
      <c r="G56" s="319">
        <v>74</v>
      </c>
      <c r="H56" s="319">
        <v>75</v>
      </c>
      <c r="I56" s="319">
        <v>77</v>
      </c>
      <c r="J56" s="319">
        <v>81</v>
      </c>
    </row>
    <row r="57" spans="1:10" ht="12.75">
      <c r="A57" s="321" t="s">
        <v>213</v>
      </c>
      <c r="B57" s="321" t="s">
        <v>224</v>
      </c>
      <c r="C57" s="319">
        <f>SUM(C55:C56)</f>
        <v>885.6</v>
      </c>
      <c r="D57" s="319">
        <f aca="true" t="shared" si="0" ref="D57:J57">SUM(D55:D56)</f>
        <v>898</v>
      </c>
      <c r="E57" s="319">
        <f t="shared" si="0"/>
        <v>914</v>
      </c>
      <c r="F57" s="319">
        <f t="shared" si="0"/>
        <v>949</v>
      </c>
      <c r="G57" s="319">
        <f t="shared" si="0"/>
        <v>964</v>
      </c>
      <c r="H57" s="319">
        <f t="shared" si="0"/>
        <v>996</v>
      </c>
      <c r="I57" s="319">
        <f t="shared" si="0"/>
        <v>1031</v>
      </c>
      <c r="J57" s="319">
        <f t="shared" si="0"/>
        <v>1070</v>
      </c>
    </row>
    <row r="58" spans="1:10" ht="14.25" customHeight="1">
      <c r="A58" s="321" t="s">
        <v>213</v>
      </c>
      <c r="B58" s="321" t="s">
        <v>75</v>
      </c>
      <c r="C58" s="319">
        <f>SUM(C52:C56)</f>
        <v>8250.199999999999</v>
      </c>
      <c r="D58" s="319">
        <f aca="true" t="shared" si="1" ref="D58:J58">SUM(D52:D56)</f>
        <v>8466</v>
      </c>
      <c r="E58" s="319">
        <f t="shared" si="1"/>
        <v>8741</v>
      </c>
      <c r="F58" s="319">
        <f t="shared" si="1"/>
        <v>9776</v>
      </c>
      <c r="G58" s="319">
        <f t="shared" si="1"/>
        <v>10291</v>
      </c>
      <c r="H58" s="319">
        <f t="shared" si="1"/>
        <v>11232</v>
      </c>
      <c r="I58" s="319">
        <f t="shared" si="1"/>
        <v>12233</v>
      </c>
      <c r="J58" s="319">
        <f t="shared" si="1"/>
        <v>13309</v>
      </c>
    </row>
    <row r="59" ht="12.75">
      <c r="A59" s="321"/>
    </row>
    <row r="60" spans="1:10" ht="12.75">
      <c r="A60" s="321" t="s">
        <v>214</v>
      </c>
      <c r="B60" s="319" t="s">
        <v>22</v>
      </c>
      <c r="C60" s="319">
        <v>4111</v>
      </c>
      <c r="D60" s="319">
        <v>4407</v>
      </c>
      <c r="E60" s="319">
        <v>4514</v>
      </c>
      <c r="F60" s="319">
        <v>4979</v>
      </c>
      <c r="G60" s="319">
        <v>5053</v>
      </c>
      <c r="H60" s="319">
        <v>5236</v>
      </c>
      <c r="I60" s="319">
        <v>5458</v>
      </c>
      <c r="J60" s="319">
        <v>5787</v>
      </c>
    </row>
    <row r="61" spans="1:10" ht="12.75">
      <c r="A61" s="321" t="s">
        <v>214</v>
      </c>
      <c r="B61" s="319" t="s">
        <v>23</v>
      </c>
      <c r="C61" s="319">
        <v>7231</v>
      </c>
      <c r="D61" s="319">
        <v>7653</v>
      </c>
      <c r="E61" s="319">
        <v>7841</v>
      </c>
      <c r="F61" s="319">
        <v>8656</v>
      </c>
      <c r="G61" s="319">
        <v>8785</v>
      </c>
      <c r="H61" s="319">
        <v>9107</v>
      </c>
      <c r="I61" s="319">
        <v>9497</v>
      </c>
      <c r="J61" s="319">
        <v>10074</v>
      </c>
    </row>
    <row r="62" spans="1:10" ht="12.75">
      <c r="A62" s="321" t="s">
        <v>214</v>
      </c>
      <c r="B62" s="319" t="s">
        <v>24</v>
      </c>
      <c r="C62" s="319">
        <v>1694</v>
      </c>
      <c r="D62" s="319">
        <v>1892</v>
      </c>
      <c r="E62" s="319">
        <v>1952</v>
      </c>
      <c r="F62" s="319">
        <v>2213</v>
      </c>
      <c r="G62" s="319">
        <v>2255</v>
      </c>
      <c r="H62" s="319">
        <v>2357</v>
      </c>
      <c r="I62" s="319">
        <v>2482</v>
      </c>
      <c r="J62" s="319">
        <v>2667</v>
      </c>
    </row>
    <row r="63" spans="1:10" ht="12.75">
      <c r="A63" s="321" t="s">
        <v>214</v>
      </c>
      <c r="B63" s="319" t="s">
        <v>25</v>
      </c>
      <c r="C63" s="319">
        <v>231</v>
      </c>
      <c r="D63" s="319">
        <v>258</v>
      </c>
      <c r="E63" s="319">
        <v>268</v>
      </c>
      <c r="F63" s="319">
        <v>307</v>
      </c>
      <c r="G63" s="319">
        <v>313</v>
      </c>
      <c r="H63" s="319">
        <v>329</v>
      </c>
      <c r="I63" s="319">
        <v>348</v>
      </c>
      <c r="J63" s="319">
        <v>376</v>
      </c>
    </row>
    <row r="64" spans="1:10" ht="12.75">
      <c r="A64" s="321" t="s">
        <v>214</v>
      </c>
      <c r="B64" s="321" t="s">
        <v>224</v>
      </c>
      <c r="C64" s="319">
        <f>SUM(C62:C63)</f>
        <v>1925</v>
      </c>
      <c r="D64" s="319">
        <f aca="true" t="shared" si="2" ref="D64:J64">SUM(D62:D63)</f>
        <v>2150</v>
      </c>
      <c r="E64" s="319">
        <f t="shared" si="2"/>
        <v>2220</v>
      </c>
      <c r="F64" s="319">
        <f t="shared" si="2"/>
        <v>2520</v>
      </c>
      <c r="G64" s="319">
        <f t="shared" si="2"/>
        <v>2568</v>
      </c>
      <c r="H64" s="319">
        <f t="shared" si="2"/>
        <v>2686</v>
      </c>
      <c r="I64" s="319">
        <f t="shared" si="2"/>
        <v>2830</v>
      </c>
      <c r="J64" s="319">
        <f t="shared" si="2"/>
        <v>3043</v>
      </c>
    </row>
    <row r="65" spans="1:10" ht="12.75">
      <c r="A65" s="321" t="s">
        <v>214</v>
      </c>
      <c r="B65" s="321" t="s">
        <v>75</v>
      </c>
      <c r="C65" s="319">
        <f>SUM(C60:C63)</f>
        <v>13267</v>
      </c>
      <c r="D65" s="319">
        <f aca="true" t="shared" si="3" ref="D65:J65">SUM(D60:D63)</f>
        <v>14210</v>
      </c>
      <c r="E65" s="319">
        <f t="shared" si="3"/>
        <v>14575</v>
      </c>
      <c r="F65" s="319">
        <f t="shared" si="3"/>
        <v>16155</v>
      </c>
      <c r="G65" s="319">
        <f t="shared" si="3"/>
        <v>16406</v>
      </c>
      <c r="H65" s="319">
        <f t="shared" si="3"/>
        <v>17029</v>
      </c>
      <c r="I65" s="319">
        <f t="shared" si="3"/>
        <v>17785</v>
      </c>
      <c r="J65" s="319">
        <f t="shared" si="3"/>
        <v>18904</v>
      </c>
    </row>
    <row r="66" ht="12.75">
      <c r="A66" s="321"/>
    </row>
    <row r="67" spans="1:10" ht="12.75">
      <c r="A67" s="321" t="s">
        <v>215</v>
      </c>
      <c r="B67" s="319" t="s">
        <v>22</v>
      </c>
      <c r="C67" s="319">
        <v>7061.2</v>
      </c>
      <c r="D67" s="319">
        <v>6898.8</v>
      </c>
      <c r="E67" s="319">
        <v>7450</v>
      </c>
      <c r="F67" s="319">
        <v>8171</v>
      </c>
      <c r="G67" s="319">
        <v>8988</v>
      </c>
      <c r="H67" s="319">
        <v>10876</v>
      </c>
      <c r="I67" s="319">
        <v>13160</v>
      </c>
      <c r="J67" s="319">
        <v>13160</v>
      </c>
    </row>
    <row r="68" spans="1:10" ht="12.75">
      <c r="A68" s="321" t="s">
        <v>215</v>
      </c>
      <c r="B68" s="319" t="s">
        <v>23</v>
      </c>
      <c r="C68" s="319">
        <v>10320.2</v>
      </c>
      <c r="D68" s="319">
        <v>10096</v>
      </c>
      <c r="E68" s="319">
        <v>10800</v>
      </c>
      <c r="F68" s="319">
        <v>11342</v>
      </c>
      <c r="G68" s="319">
        <v>11796</v>
      </c>
      <c r="H68" s="319">
        <v>13188</v>
      </c>
      <c r="I68" s="319">
        <v>15240</v>
      </c>
      <c r="J68" s="319">
        <v>16012</v>
      </c>
    </row>
    <row r="69" spans="1:10" ht="12.75">
      <c r="A69" s="321" t="s">
        <v>215</v>
      </c>
      <c r="B69" s="319" t="s">
        <v>50</v>
      </c>
      <c r="C69" s="319">
        <v>81.8</v>
      </c>
      <c r="D69" s="319">
        <v>196.4</v>
      </c>
      <c r="E69" s="319">
        <v>275.5</v>
      </c>
      <c r="F69" s="319">
        <v>315.9</v>
      </c>
      <c r="G69" s="319">
        <v>347.9</v>
      </c>
      <c r="H69" s="319">
        <v>491.2</v>
      </c>
      <c r="I69" s="319">
        <v>523.1</v>
      </c>
      <c r="J69" s="319">
        <v>523.1</v>
      </c>
    </row>
    <row r="70" spans="1:10" ht="12.75">
      <c r="A70" s="321" t="s">
        <v>215</v>
      </c>
      <c r="B70" s="319" t="s">
        <v>51</v>
      </c>
      <c r="C70" s="319">
        <v>3281.7</v>
      </c>
      <c r="D70" s="319">
        <v>3141</v>
      </c>
      <c r="E70" s="319">
        <v>3626</v>
      </c>
      <c r="F70" s="319">
        <v>3985.6</v>
      </c>
      <c r="G70" s="319">
        <v>4304</v>
      </c>
      <c r="H70" s="319">
        <v>5020</v>
      </c>
      <c r="I70" s="319">
        <v>5856</v>
      </c>
      <c r="J70" s="319">
        <v>6830</v>
      </c>
    </row>
    <row r="71" spans="1:10" ht="12.75">
      <c r="A71" s="321" t="s">
        <v>215</v>
      </c>
      <c r="B71" s="321" t="s">
        <v>224</v>
      </c>
      <c r="C71" s="319">
        <f>SUM(C69:C70)</f>
        <v>3363.5</v>
      </c>
      <c r="D71" s="319">
        <f aca="true" t="shared" si="4" ref="D71:J71">SUM(D69:D70)</f>
        <v>3337.4</v>
      </c>
      <c r="E71" s="319">
        <f t="shared" si="4"/>
        <v>3901.5</v>
      </c>
      <c r="F71" s="319">
        <f t="shared" si="4"/>
        <v>4301.5</v>
      </c>
      <c r="G71" s="319">
        <f t="shared" si="4"/>
        <v>4651.9</v>
      </c>
      <c r="H71" s="319">
        <f t="shared" si="4"/>
        <v>5511.2</v>
      </c>
      <c r="I71" s="319">
        <f t="shared" si="4"/>
        <v>6379.1</v>
      </c>
      <c r="J71" s="319">
        <f t="shared" si="4"/>
        <v>7353.1</v>
      </c>
    </row>
    <row r="72" spans="1:10" ht="12.75">
      <c r="A72" s="321" t="s">
        <v>215</v>
      </c>
      <c r="B72" s="321" t="s">
        <v>75</v>
      </c>
      <c r="C72" s="319">
        <f>SUM(C67:C70)</f>
        <v>20744.9</v>
      </c>
      <c r="D72" s="319">
        <f aca="true" t="shared" si="5" ref="D72:J72">SUM(D67:D70)</f>
        <v>20332.2</v>
      </c>
      <c r="E72" s="319">
        <f t="shared" si="5"/>
        <v>22151.5</v>
      </c>
      <c r="F72" s="319">
        <f t="shared" si="5"/>
        <v>23814.5</v>
      </c>
      <c r="G72" s="319">
        <f t="shared" si="5"/>
        <v>25435.9</v>
      </c>
      <c r="H72" s="319">
        <f t="shared" si="5"/>
        <v>29575.2</v>
      </c>
      <c r="I72" s="319">
        <f t="shared" si="5"/>
        <v>34779.1</v>
      </c>
      <c r="J72" s="319">
        <f t="shared" si="5"/>
        <v>36525.1</v>
      </c>
    </row>
    <row r="74" ht="12.75">
      <c r="A74" s="321"/>
    </row>
    <row r="75" spans="1:15" ht="12.75">
      <c r="A75" s="321" t="s">
        <v>216</v>
      </c>
      <c r="B75" s="319" t="s">
        <v>22</v>
      </c>
      <c r="C75" s="319">
        <v>9959.4</v>
      </c>
      <c r="D75" s="319">
        <v>9995</v>
      </c>
      <c r="E75" s="319">
        <v>9961</v>
      </c>
      <c r="F75" s="319">
        <v>10049.5</v>
      </c>
      <c r="G75" s="319">
        <v>10149.995</v>
      </c>
      <c r="H75" s="319">
        <v>10354.0098995</v>
      </c>
      <c r="I75" s="319">
        <v>10562.12549847995</v>
      </c>
      <c r="J75" s="319">
        <v>10774.424220999397</v>
      </c>
      <c r="O75" s="319">
        <v>8297</v>
      </c>
    </row>
    <row r="76" spans="1:15" ht="12.75">
      <c r="A76" s="321" t="s">
        <v>216</v>
      </c>
      <c r="B76" s="319" t="s">
        <v>23</v>
      </c>
      <c r="C76" s="319">
        <v>10704.9</v>
      </c>
      <c r="D76" s="319">
        <v>11114</v>
      </c>
      <c r="E76" s="319">
        <v>11419</v>
      </c>
      <c r="F76" s="319">
        <v>11769.53</v>
      </c>
      <c r="G76" s="319">
        <v>11887.2253</v>
      </c>
      <c r="H76" s="319">
        <v>12126.158528529999</v>
      </c>
      <c r="I76" s="319">
        <v>12369.894314953452</v>
      </c>
      <c r="J76" s="319">
        <v>12618.529190684016</v>
      </c>
      <c r="O76" s="319">
        <v>9748</v>
      </c>
    </row>
    <row r="77" spans="1:15" ht="12.75">
      <c r="A77" s="321" t="s">
        <v>216</v>
      </c>
      <c r="B77" s="319" t="s">
        <v>24</v>
      </c>
      <c r="C77" s="319">
        <v>3261.6</v>
      </c>
      <c r="D77" s="319">
        <v>3353</v>
      </c>
      <c r="E77" s="319">
        <v>3420.06</v>
      </c>
      <c r="F77" s="319">
        <v>3558.230424</v>
      </c>
      <c r="G77" s="319">
        <v>3629.39503248</v>
      </c>
      <c r="H77" s="319">
        <v>3776.022591792192</v>
      </c>
      <c r="I77" s="319">
        <v>3928.5739045005967</v>
      </c>
      <c r="J77" s="319">
        <v>4087.2882902424208</v>
      </c>
      <c r="O77" s="319">
        <v>3840</v>
      </c>
    </row>
    <row r="78" spans="1:15" ht="12.75">
      <c r="A78" s="321" t="s">
        <v>216</v>
      </c>
      <c r="B78" s="319" t="s">
        <v>25</v>
      </c>
      <c r="C78" s="319">
        <v>1284.7</v>
      </c>
      <c r="D78" s="319">
        <v>1300</v>
      </c>
      <c r="E78" s="319">
        <v>1326</v>
      </c>
      <c r="F78" s="319">
        <v>1379.5704</v>
      </c>
      <c r="G78" s="319">
        <v>1407.161808</v>
      </c>
      <c r="H78" s="319">
        <v>1464.0111450432</v>
      </c>
      <c r="I78" s="319">
        <v>1523.1571953029452</v>
      </c>
      <c r="J78" s="319">
        <v>1584.692745993184</v>
      </c>
      <c r="O78" s="319">
        <v>465</v>
      </c>
    </row>
    <row r="79" spans="1:10" ht="12.75">
      <c r="A79" s="321" t="s">
        <v>216</v>
      </c>
      <c r="B79" s="321" t="s">
        <v>224</v>
      </c>
      <c r="C79" s="319">
        <f>SUM(C77:C78)</f>
        <v>4546.3</v>
      </c>
      <c r="D79" s="319">
        <f aca="true" t="shared" si="6" ref="D79:J79">SUM(D77:D78)</f>
        <v>4653</v>
      </c>
      <c r="E79" s="319">
        <f t="shared" si="6"/>
        <v>4746.0599999999995</v>
      </c>
      <c r="F79" s="319">
        <f t="shared" si="6"/>
        <v>4937.800824</v>
      </c>
      <c r="G79" s="319">
        <f t="shared" si="6"/>
        <v>5036.55684048</v>
      </c>
      <c r="H79" s="319">
        <f t="shared" si="6"/>
        <v>5240.033736835392</v>
      </c>
      <c r="I79" s="319">
        <f t="shared" si="6"/>
        <v>5451.731099803542</v>
      </c>
      <c r="J79" s="319">
        <f t="shared" si="6"/>
        <v>5671.981036235605</v>
      </c>
    </row>
    <row r="80" spans="1:10" ht="12.75">
      <c r="A80" s="321" t="s">
        <v>216</v>
      </c>
      <c r="B80" s="321" t="s">
        <v>75</v>
      </c>
      <c r="C80" s="321">
        <f>SUM(C75:C78)</f>
        <v>25210.6</v>
      </c>
      <c r="D80" s="321">
        <f aca="true" t="shared" si="7" ref="D80:J80">SUM(D75:D78)</f>
        <v>25762</v>
      </c>
      <c r="E80" s="321">
        <f t="shared" si="7"/>
        <v>26126.06</v>
      </c>
      <c r="F80" s="321">
        <f t="shared" si="7"/>
        <v>26756.830824</v>
      </c>
      <c r="G80" s="321">
        <f t="shared" si="7"/>
        <v>27073.77714048</v>
      </c>
      <c r="H80" s="321">
        <f t="shared" si="7"/>
        <v>27720.202164865394</v>
      </c>
      <c r="I80" s="321">
        <f t="shared" si="7"/>
        <v>28383.750913236945</v>
      </c>
      <c r="J80" s="321">
        <f t="shared" si="7"/>
        <v>29064.934447919015</v>
      </c>
    </row>
    <row r="81" ht="12.75">
      <c r="A81" s="321"/>
    </row>
    <row r="82" spans="1:10" ht="12.75">
      <c r="A82" s="321" t="s">
        <v>217</v>
      </c>
      <c r="B82" s="319" t="s">
        <v>22</v>
      </c>
      <c r="C82" s="319">
        <v>1223</v>
      </c>
      <c r="D82" s="319">
        <v>1380</v>
      </c>
      <c r="E82" s="319">
        <v>1556</v>
      </c>
      <c r="F82" s="319">
        <v>1974</v>
      </c>
      <c r="G82" s="319">
        <v>2211</v>
      </c>
      <c r="H82" s="319">
        <v>2700</v>
      </c>
      <c r="I82" s="319">
        <v>3178</v>
      </c>
      <c r="J82" s="319">
        <v>3471</v>
      </c>
    </row>
    <row r="83" spans="1:10" ht="12.75">
      <c r="A83" s="321" t="s">
        <v>217</v>
      </c>
      <c r="B83" s="319" t="s">
        <v>23</v>
      </c>
      <c r="C83" s="319">
        <v>1292</v>
      </c>
      <c r="D83" s="319">
        <v>1454</v>
      </c>
      <c r="E83" s="319">
        <v>1640</v>
      </c>
      <c r="F83" s="319">
        <v>2073</v>
      </c>
      <c r="G83" s="319">
        <v>2322</v>
      </c>
      <c r="H83" s="319">
        <v>2835</v>
      </c>
      <c r="I83" s="319">
        <v>3338</v>
      </c>
      <c r="J83" s="319">
        <v>3645</v>
      </c>
    </row>
    <row r="84" spans="1:10" ht="12.75">
      <c r="A84" s="321" t="s">
        <v>217</v>
      </c>
      <c r="B84" s="321" t="s">
        <v>224</v>
      </c>
      <c r="C84" s="319">
        <v>449.1</v>
      </c>
      <c r="D84" s="319">
        <v>505</v>
      </c>
      <c r="E84" s="319">
        <v>568</v>
      </c>
      <c r="F84" s="319">
        <v>718</v>
      </c>
      <c r="G84" s="319">
        <v>804</v>
      </c>
      <c r="H84" s="319">
        <v>982</v>
      </c>
      <c r="I84" s="319">
        <v>1155</v>
      </c>
      <c r="J84" s="319">
        <v>1262</v>
      </c>
    </row>
    <row r="85" spans="1:10" ht="12.75">
      <c r="A85" s="321" t="s">
        <v>217</v>
      </c>
      <c r="B85" s="321" t="s">
        <v>75</v>
      </c>
      <c r="C85" s="319">
        <f>SUM(C82:C84)</f>
        <v>2964.1</v>
      </c>
      <c r="D85" s="319">
        <f aca="true" t="shared" si="8" ref="D85:J85">SUM(D82:D84)</f>
        <v>3339</v>
      </c>
      <c r="E85" s="319">
        <f t="shared" si="8"/>
        <v>3764</v>
      </c>
      <c r="F85" s="319">
        <f t="shared" si="8"/>
        <v>4765</v>
      </c>
      <c r="G85" s="319">
        <f t="shared" si="8"/>
        <v>5337</v>
      </c>
      <c r="H85" s="319">
        <f t="shared" si="8"/>
        <v>6517</v>
      </c>
      <c r="I85" s="319">
        <f t="shared" si="8"/>
        <v>7671</v>
      </c>
      <c r="J85" s="319">
        <f t="shared" si="8"/>
        <v>8378</v>
      </c>
    </row>
    <row r="86" ht="12.75">
      <c r="A86" s="321"/>
    </row>
    <row r="87" spans="1:10" ht="12.75">
      <c r="A87" s="321" t="s">
        <v>218</v>
      </c>
      <c r="B87" s="319" t="s">
        <v>212</v>
      </c>
      <c r="C87" s="319">
        <v>155.2</v>
      </c>
      <c r="D87" s="319">
        <v>168</v>
      </c>
      <c r="E87" s="319">
        <v>176</v>
      </c>
      <c r="F87" s="319">
        <v>192</v>
      </c>
      <c r="G87" s="319">
        <v>199</v>
      </c>
      <c r="H87" s="319">
        <v>222</v>
      </c>
      <c r="I87" s="319">
        <v>250</v>
      </c>
      <c r="J87" s="319">
        <v>279</v>
      </c>
    </row>
    <row r="88" spans="1:10" ht="12.75">
      <c r="A88" s="321" t="s">
        <v>218</v>
      </c>
      <c r="B88" s="319" t="s">
        <v>23</v>
      </c>
      <c r="C88" s="319">
        <v>404.8</v>
      </c>
      <c r="D88" s="319">
        <v>392</v>
      </c>
      <c r="E88" s="319">
        <v>428</v>
      </c>
      <c r="F88" s="319">
        <v>446</v>
      </c>
      <c r="G88" s="319">
        <v>465</v>
      </c>
      <c r="H88" s="319">
        <v>516</v>
      </c>
      <c r="I88" s="319">
        <v>584</v>
      </c>
      <c r="J88" s="319">
        <v>652</v>
      </c>
    </row>
    <row r="89" spans="1:10" ht="12.75">
      <c r="A89" s="321" t="s">
        <v>218</v>
      </c>
      <c r="B89" s="321" t="s">
        <v>75</v>
      </c>
      <c r="C89" s="319">
        <f>SUM(C87:C88)</f>
        <v>560</v>
      </c>
      <c r="D89" s="319">
        <f aca="true" t="shared" si="9" ref="D89:J89">SUM(D87:D88)</f>
        <v>560</v>
      </c>
      <c r="E89" s="319">
        <f t="shared" si="9"/>
        <v>604</v>
      </c>
      <c r="F89" s="319">
        <f t="shared" si="9"/>
        <v>638</v>
      </c>
      <c r="G89" s="319">
        <f t="shared" si="9"/>
        <v>664</v>
      </c>
      <c r="H89" s="319">
        <f t="shared" si="9"/>
        <v>738</v>
      </c>
      <c r="I89" s="319">
        <f t="shared" si="9"/>
        <v>834</v>
      </c>
      <c r="J89" s="319">
        <f t="shared" si="9"/>
        <v>931</v>
      </c>
    </row>
    <row r="90" ht="12.75">
      <c r="A90" s="321"/>
    </row>
    <row r="91" spans="1:10" ht="12.75">
      <c r="A91" s="321" t="s">
        <v>219</v>
      </c>
      <c r="B91" s="319" t="s">
        <v>22</v>
      </c>
      <c r="C91" s="319">
        <v>8724.7</v>
      </c>
      <c r="D91" s="319">
        <v>9428</v>
      </c>
      <c r="E91" s="319">
        <v>9816</v>
      </c>
      <c r="F91" s="319">
        <v>10356</v>
      </c>
      <c r="G91" s="319">
        <v>10569</v>
      </c>
      <c r="H91" s="319">
        <v>10980.919878719538</v>
      </c>
      <c r="I91" s="319">
        <v>11336.605054548767</v>
      </c>
      <c r="J91" s="319">
        <v>11502.386927937487</v>
      </c>
    </row>
    <row r="92" spans="1:10" ht="12.75">
      <c r="A92" s="321" t="s">
        <v>219</v>
      </c>
      <c r="B92" s="319" t="s">
        <v>23</v>
      </c>
      <c r="C92" s="319">
        <v>12592.4</v>
      </c>
      <c r="D92" s="319">
        <v>13610</v>
      </c>
      <c r="E92" s="319">
        <v>14285</v>
      </c>
      <c r="F92" s="319">
        <v>15227</v>
      </c>
      <c r="G92" s="319">
        <v>15557</v>
      </c>
      <c r="H92" s="319">
        <v>16211.304896362906</v>
      </c>
      <c r="I92" s="319">
        <v>16843.08857488104</v>
      </c>
      <c r="J92" s="319">
        <v>17427.05715449258</v>
      </c>
    </row>
    <row r="93" spans="1:10" ht="12.75">
      <c r="A93" s="321" t="s">
        <v>219</v>
      </c>
      <c r="B93" s="319" t="s">
        <v>24</v>
      </c>
      <c r="C93" s="319">
        <v>2723.4</v>
      </c>
      <c r="D93" s="319">
        <v>2997.81419936031</v>
      </c>
      <c r="E93" s="319">
        <v>3183.784383355974</v>
      </c>
      <c r="F93" s="319">
        <v>3586.5567865113367</v>
      </c>
      <c r="G93" s="319">
        <v>3806.2658231986834</v>
      </c>
      <c r="H93" s="319">
        <v>4123.351988951792</v>
      </c>
      <c r="I93" s="319">
        <v>4228.631721182284</v>
      </c>
      <c r="J93" s="319">
        <v>4337.920227611906</v>
      </c>
    </row>
    <row r="94" spans="1:10" ht="12.75">
      <c r="A94" s="321" t="s">
        <v>219</v>
      </c>
      <c r="B94" s="319" t="s">
        <v>25</v>
      </c>
      <c r="C94" s="319">
        <v>632.3</v>
      </c>
      <c r="D94" s="319">
        <v>739.18580063969</v>
      </c>
      <c r="E94" s="319">
        <v>827.2156166440261</v>
      </c>
      <c r="F94" s="319">
        <v>1005.4432134886632</v>
      </c>
      <c r="G94" s="319">
        <v>1098.7341768013166</v>
      </c>
      <c r="H94" s="319">
        <v>1248.6576546582064</v>
      </c>
      <c r="I94" s="319">
        <v>1330.452747035094</v>
      </c>
      <c r="J94" s="319">
        <v>1408.859685882563</v>
      </c>
    </row>
    <row r="95" spans="1:10" ht="12.75">
      <c r="A95" s="321" t="s">
        <v>219</v>
      </c>
      <c r="B95" s="321" t="s">
        <v>224</v>
      </c>
      <c r="C95" s="319">
        <f>SUM(C93:C94)</f>
        <v>3355.7</v>
      </c>
      <c r="D95" s="319">
        <f aca="true" t="shared" si="10" ref="D95:J95">SUM(D93:D94)</f>
        <v>3737</v>
      </c>
      <c r="E95" s="319">
        <f t="shared" si="10"/>
        <v>4011</v>
      </c>
      <c r="F95" s="319">
        <f t="shared" si="10"/>
        <v>4592</v>
      </c>
      <c r="G95" s="319">
        <f t="shared" si="10"/>
        <v>4905</v>
      </c>
      <c r="H95" s="319">
        <f t="shared" si="10"/>
        <v>5372.009643609998</v>
      </c>
      <c r="I95" s="319">
        <f t="shared" si="10"/>
        <v>5559.084468217378</v>
      </c>
      <c r="J95" s="319">
        <f t="shared" si="10"/>
        <v>5746.779913494469</v>
      </c>
    </row>
    <row r="96" spans="1:10" ht="12.75">
      <c r="A96" s="321" t="s">
        <v>219</v>
      </c>
      <c r="B96" s="321" t="s">
        <v>75</v>
      </c>
      <c r="C96" s="319">
        <f>SUM(C91:C94)</f>
        <v>24672.8</v>
      </c>
      <c r="D96" s="319">
        <f aca="true" t="shared" si="11" ref="D96:J96">SUM(D91:D94)</f>
        <v>26775</v>
      </c>
      <c r="E96" s="319">
        <f t="shared" si="11"/>
        <v>28112</v>
      </c>
      <c r="F96" s="319">
        <f t="shared" si="11"/>
        <v>30175</v>
      </c>
      <c r="G96" s="319">
        <f t="shared" si="11"/>
        <v>31031</v>
      </c>
      <c r="H96" s="319">
        <f t="shared" si="11"/>
        <v>32564.234418692446</v>
      </c>
      <c r="I96" s="319">
        <f t="shared" si="11"/>
        <v>33738.778097647184</v>
      </c>
      <c r="J96" s="319">
        <f t="shared" si="11"/>
        <v>34676.223995924534</v>
      </c>
    </row>
    <row r="97" ht="12.75">
      <c r="A97" s="321"/>
    </row>
    <row r="98" spans="1:10" ht="12.75">
      <c r="A98" s="321" t="s">
        <v>220</v>
      </c>
      <c r="B98" s="319" t="s">
        <v>22</v>
      </c>
      <c r="C98" s="319">
        <v>11330</v>
      </c>
      <c r="D98" s="319">
        <v>11330</v>
      </c>
      <c r="E98" s="319">
        <v>11330</v>
      </c>
      <c r="F98" s="319">
        <v>11330</v>
      </c>
      <c r="G98" s="319">
        <v>11330</v>
      </c>
      <c r="H98" s="319">
        <v>11330</v>
      </c>
      <c r="I98" s="319">
        <v>11330</v>
      </c>
      <c r="J98" s="319">
        <v>11330</v>
      </c>
    </row>
    <row r="99" spans="1:10" ht="12.75">
      <c r="A99" s="321" t="s">
        <v>220</v>
      </c>
      <c r="B99" s="319" t="s">
        <v>23</v>
      </c>
      <c r="C99" s="319">
        <v>12911</v>
      </c>
      <c r="D99" s="319">
        <v>13311</v>
      </c>
      <c r="E99" s="319">
        <v>13351</v>
      </c>
      <c r="F99" s="319">
        <v>13450</v>
      </c>
      <c r="G99" s="319">
        <v>13500</v>
      </c>
      <c r="H99" s="319">
        <v>13600</v>
      </c>
      <c r="I99" s="319">
        <v>13700</v>
      </c>
      <c r="J99" s="319">
        <v>13800</v>
      </c>
    </row>
    <row r="100" spans="1:10" ht="12.75">
      <c r="A100" s="321" t="s">
        <v>220</v>
      </c>
      <c r="B100" s="319" t="s">
        <v>24</v>
      </c>
      <c r="C100" s="319">
        <v>5776</v>
      </c>
      <c r="D100" s="319">
        <v>6126</v>
      </c>
      <c r="E100" s="319">
        <v>6630</v>
      </c>
      <c r="F100" s="319">
        <v>7558</v>
      </c>
      <c r="G100" s="319">
        <v>7912</v>
      </c>
      <c r="H100" s="319">
        <v>8162</v>
      </c>
      <c r="I100" s="319">
        <v>8412</v>
      </c>
      <c r="J100" s="319">
        <v>8662</v>
      </c>
    </row>
    <row r="101" spans="1:10" ht="12.75">
      <c r="A101" s="321" t="s">
        <v>220</v>
      </c>
      <c r="B101" s="319" t="s">
        <v>25</v>
      </c>
      <c r="C101" s="319">
        <v>2107</v>
      </c>
      <c r="D101" s="319">
        <v>2157</v>
      </c>
      <c r="E101" s="319">
        <v>2207</v>
      </c>
      <c r="F101" s="319">
        <v>2307</v>
      </c>
      <c r="G101" s="319">
        <v>2357</v>
      </c>
      <c r="H101" s="319">
        <v>2507</v>
      </c>
      <c r="I101" s="319">
        <v>2657</v>
      </c>
      <c r="J101" s="319">
        <v>2807</v>
      </c>
    </row>
    <row r="102" spans="1:10" ht="12.75">
      <c r="A102" s="321" t="s">
        <v>220</v>
      </c>
      <c r="B102" s="321" t="s">
        <v>224</v>
      </c>
      <c r="C102" s="319">
        <f>SUM(C100:C101)</f>
        <v>7883</v>
      </c>
      <c r="D102" s="319">
        <f aca="true" t="shared" si="12" ref="D102:J102">SUM(D100:D101)</f>
        <v>8283</v>
      </c>
      <c r="E102" s="319">
        <f t="shared" si="12"/>
        <v>8837</v>
      </c>
      <c r="F102" s="319">
        <f t="shared" si="12"/>
        <v>9865</v>
      </c>
      <c r="G102" s="319">
        <f t="shared" si="12"/>
        <v>10269</v>
      </c>
      <c r="H102" s="319">
        <f t="shared" si="12"/>
        <v>10669</v>
      </c>
      <c r="I102" s="319">
        <f t="shared" si="12"/>
        <v>11069</v>
      </c>
      <c r="J102" s="319">
        <f t="shared" si="12"/>
        <v>11469</v>
      </c>
    </row>
    <row r="103" spans="1:10" ht="12.75">
      <c r="A103" s="321" t="s">
        <v>220</v>
      </c>
      <c r="B103" s="321" t="s">
        <v>75</v>
      </c>
      <c r="C103" s="319">
        <f>SUM(C98:C101)</f>
        <v>32124</v>
      </c>
      <c r="D103" s="319">
        <f aca="true" t="shared" si="13" ref="D103:J103">SUM(D98:D101)</f>
        <v>32924</v>
      </c>
      <c r="E103" s="319">
        <f t="shared" si="13"/>
        <v>33518</v>
      </c>
      <c r="F103" s="319">
        <f t="shared" si="13"/>
        <v>34645</v>
      </c>
      <c r="G103" s="319">
        <f t="shared" si="13"/>
        <v>35099</v>
      </c>
      <c r="H103" s="319">
        <f t="shared" si="13"/>
        <v>35599</v>
      </c>
      <c r="I103" s="319">
        <f t="shared" si="13"/>
        <v>36099</v>
      </c>
      <c r="J103" s="319">
        <f t="shared" si="13"/>
        <v>36599</v>
      </c>
    </row>
    <row r="104" ht="12.75">
      <c r="A104" s="321"/>
    </row>
    <row r="105" spans="1:10" ht="12.75">
      <c r="A105" s="321" t="s">
        <v>221</v>
      </c>
      <c r="B105" s="319" t="s">
        <v>22</v>
      </c>
      <c r="C105" s="319">
        <v>3243</v>
      </c>
      <c r="D105" s="319">
        <v>3262</v>
      </c>
      <c r="E105" s="319">
        <v>3325</v>
      </c>
      <c r="F105" s="319">
        <v>3541</v>
      </c>
      <c r="G105" s="319">
        <v>3641</v>
      </c>
      <c r="H105" s="319">
        <v>3851</v>
      </c>
      <c r="I105" s="319">
        <v>4062</v>
      </c>
      <c r="J105" s="319">
        <v>4263</v>
      </c>
    </row>
    <row r="106" spans="1:10" ht="12.75">
      <c r="A106" s="321" t="s">
        <v>221</v>
      </c>
      <c r="B106" s="319" t="s">
        <v>23</v>
      </c>
      <c r="C106" s="319">
        <v>4106.5</v>
      </c>
      <c r="D106" s="319">
        <v>4197</v>
      </c>
      <c r="E106" s="319">
        <v>4326</v>
      </c>
      <c r="F106" s="319">
        <v>4586</v>
      </c>
      <c r="G106" s="319">
        <v>4701</v>
      </c>
      <c r="H106" s="319">
        <v>4931</v>
      </c>
      <c r="I106" s="319">
        <v>5151</v>
      </c>
      <c r="J106" s="319">
        <v>5393</v>
      </c>
    </row>
    <row r="107" spans="1:10" ht="12.75">
      <c r="A107" s="321" t="s">
        <v>221</v>
      </c>
      <c r="B107" s="319" t="s">
        <v>24</v>
      </c>
      <c r="C107" s="319">
        <v>907.7</v>
      </c>
      <c r="D107" s="319">
        <v>916</v>
      </c>
      <c r="E107" s="319">
        <v>924</v>
      </c>
      <c r="F107" s="319">
        <v>939</v>
      </c>
      <c r="G107" s="319">
        <v>946</v>
      </c>
      <c r="H107" s="319">
        <v>961</v>
      </c>
      <c r="I107" s="319">
        <v>978</v>
      </c>
      <c r="J107" s="319">
        <v>995</v>
      </c>
    </row>
    <row r="108" spans="1:10" ht="12.75">
      <c r="A108" s="321" t="s">
        <v>221</v>
      </c>
      <c r="B108" s="319" t="s">
        <v>25</v>
      </c>
      <c r="C108" s="319">
        <v>45.1</v>
      </c>
      <c r="D108" s="319">
        <v>45</v>
      </c>
      <c r="E108" s="319">
        <v>45</v>
      </c>
      <c r="F108" s="319">
        <v>48</v>
      </c>
      <c r="G108" s="319">
        <v>49</v>
      </c>
      <c r="H108" s="319">
        <v>50</v>
      </c>
      <c r="I108" s="319">
        <v>50</v>
      </c>
      <c r="J108" s="319">
        <v>53</v>
      </c>
    </row>
    <row r="109" spans="1:10" ht="12.75">
      <c r="A109" s="321" t="s">
        <v>221</v>
      </c>
      <c r="B109" s="321" t="s">
        <v>224</v>
      </c>
      <c r="C109" s="319">
        <f>SUM(C107:C108)</f>
        <v>952.8000000000001</v>
      </c>
      <c r="D109" s="319">
        <f aca="true" t="shared" si="14" ref="D109:J109">SUM(D107:D108)</f>
        <v>961</v>
      </c>
      <c r="E109" s="319">
        <f t="shared" si="14"/>
        <v>969</v>
      </c>
      <c r="F109" s="319">
        <f t="shared" si="14"/>
        <v>987</v>
      </c>
      <c r="G109" s="319">
        <f t="shared" si="14"/>
        <v>995</v>
      </c>
      <c r="H109" s="319">
        <f t="shared" si="14"/>
        <v>1011</v>
      </c>
      <c r="I109" s="319">
        <f t="shared" si="14"/>
        <v>1028</v>
      </c>
      <c r="J109" s="319">
        <f t="shared" si="14"/>
        <v>1048</v>
      </c>
    </row>
    <row r="110" spans="1:10" ht="12.75">
      <c r="A110" s="321" t="s">
        <v>221</v>
      </c>
      <c r="B110" s="321" t="s">
        <v>75</v>
      </c>
      <c r="C110" s="319">
        <f>SUM(C105:C108)</f>
        <v>8302.300000000001</v>
      </c>
      <c r="D110" s="319">
        <f aca="true" t="shared" si="15" ref="D110:J110">SUM(D105:D108)</f>
        <v>8420</v>
      </c>
      <c r="E110" s="319">
        <f t="shared" si="15"/>
        <v>8620</v>
      </c>
      <c r="F110" s="319">
        <f t="shared" si="15"/>
        <v>9114</v>
      </c>
      <c r="G110" s="319">
        <f t="shared" si="15"/>
        <v>9337</v>
      </c>
      <c r="H110" s="319">
        <f t="shared" si="15"/>
        <v>9793</v>
      </c>
      <c r="I110" s="319">
        <f t="shared" si="15"/>
        <v>10241</v>
      </c>
      <c r="J110" s="319">
        <f t="shared" si="15"/>
        <v>10704</v>
      </c>
    </row>
    <row r="111" ht="12.75">
      <c r="A111" s="321"/>
    </row>
    <row r="112" spans="1:10" ht="12.75">
      <c r="A112" s="321" t="s">
        <v>222</v>
      </c>
      <c r="B112" s="319" t="s">
        <v>22</v>
      </c>
      <c r="C112" s="319">
        <v>8058.2</v>
      </c>
      <c r="D112" s="319">
        <v>8499</v>
      </c>
      <c r="E112" s="319">
        <v>8888.62</v>
      </c>
      <c r="F112" s="319">
        <v>9731.51</v>
      </c>
      <c r="G112" s="319">
        <v>10184.45</v>
      </c>
      <c r="H112" s="319">
        <v>11167.006907167999</v>
      </c>
      <c r="I112" s="319">
        <v>12254.889662770855</v>
      </c>
      <c r="J112" s="319">
        <v>13465.53760006119</v>
      </c>
    </row>
    <row r="113" spans="1:10" ht="12.75">
      <c r="A113" s="321" t="s">
        <v>222</v>
      </c>
      <c r="B113" s="319" t="s">
        <v>23</v>
      </c>
      <c r="C113" s="319">
        <v>10137.9</v>
      </c>
      <c r="D113" s="319">
        <v>10444</v>
      </c>
      <c r="E113" s="319">
        <v>10994</v>
      </c>
      <c r="F113" s="319">
        <v>12248</v>
      </c>
      <c r="G113" s="319">
        <v>12942.85</v>
      </c>
      <c r="H113" s="319">
        <v>14465.05331285</v>
      </c>
      <c r="I113" s="319">
        <v>16215.197854341142</v>
      </c>
      <c r="J113" s="319">
        <v>18247.970689916205</v>
      </c>
    </row>
    <row r="114" spans="1:10" ht="12.75">
      <c r="A114" s="321" t="s">
        <v>222</v>
      </c>
      <c r="B114" s="319" t="s">
        <v>24</v>
      </c>
      <c r="C114" s="319">
        <v>3189.3</v>
      </c>
      <c r="D114" s="319">
        <v>3355</v>
      </c>
      <c r="E114" s="319">
        <v>3536.9669000000004</v>
      </c>
      <c r="F114" s="319">
        <v>3942.4829739827414</v>
      </c>
      <c r="G114" s="319">
        <v>4166.49</v>
      </c>
      <c r="H114" s="319">
        <v>4655.8925549961</v>
      </c>
      <c r="I114" s="319">
        <v>5214.827716717733</v>
      </c>
      <c r="J114" s="319">
        <v>5863.299025180316</v>
      </c>
    </row>
    <row r="115" spans="1:10" ht="12.75">
      <c r="A115" s="321" t="s">
        <v>222</v>
      </c>
      <c r="B115" s="319" t="s">
        <v>25</v>
      </c>
      <c r="C115" s="319">
        <v>640.9</v>
      </c>
      <c r="D115" s="319">
        <v>662</v>
      </c>
      <c r="E115" s="319">
        <v>689.3135000000001</v>
      </c>
      <c r="F115" s="319">
        <v>749.4049140220152</v>
      </c>
      <c r="G115" s="319">
        <v>780</v>
      </c>
      <c r="H115" s="319">
        <v>846.6420841900001</v>
      </c>
      <c r="I115" s="319">
        <v>918.8728625652234</v>
      </c>
      <c r="J115" s="319">
        <v>999.1681503451491</v>
      </c>
    </row>
    <row r="116" spans="1:10" ht="12.75">
      <c r="A116" s="321" t="s">
        <v>222</v>
      </c>
      <c r="B116" s="321" t="s">
        <v>224</v>
      </c>
      <c r="C116" s="319">
        <f>SUM(C114:C115)</f>
        <v>3830.2000000000003</v>
      </c>
      <c r="D116" s="319">
        <f aca="true" t="shared" si="16" ref="D116:J116">SUM(D114:D115)</f>
        <v>4017</v>
      </c>
      <c r="E116" s="319">
        <f t="shared" si="16"/>
        <v>4226.280400000001</v>
      </c>
      <c r="F116" s="319">
        <f t="shared" si="16"/>
        <v>4691.887888004757</v>
      </c>
      <c r="G116" s="319">
        <f t="shared" si="16"/>
        <v>4946.49</v>
      </c>
      <c r="H116" s="319">
        <f t="shared" si="16"/>
        <v>5502.5346391861</v>
      </c>
      <c r="I116" s="319">
        <f t="shared" si="16"/>
        <v>6133.700579282957</v>
      </c>
      <c r="J116" s="319">
        <f t="shared" si="16"/>
        <v>6862.467175525465</v>
      </c>
    </row>
    <row r="117" spans="1:10" ht="12.75">
      <c r="A117" s="321" t="s">
        <v>222</v>
      </c>
      <c r="B117" s="321" t="s">
        <v>75</v>
      </c>
      <c r="C117" s="319">
        <f>SUM(C112:C115)</f>
        <v>22026.3</v>
      </c>
      <c r="D117" s="319">
        <f aca="true" t="shared" si="17" ref="D117:J117">SUM(D112:D115)</f>
        <v>22960</v>
      </c>
      <c r="E117" s="319">
        <f t="shared" si="17"/>
        <v>24108.900400000002</v>
      </c>
      <c r="F117" s="319">
        <f t="shared" si="17"/>
        <v>26671.397888004758</v>
      </c>
      <c r="G117" s="319">
        <f t="shared" si="17"/>
        <v>28073.79</v>
      </c>
      <c r="H117" s="319">
        <f t="shared" si="17"/>
        <v>31134.5948592041</v>
      </c>
      <c r="I117" s="319">
        <f t="shared" si="17"/>
        <v>34603.78809639495</v>
      </c>
      <c r="J117" s="319">
        <f t="shared" si="17"/>
        <v>38575.97546550286</v>
      </c>
    </row>
    <row r="118" ht="12.75">
      <c r="A118" s="321"/>
    </row>
    <row r="119" spans="1:10" ht="12.75">
      <c r="A119" s="321" t="s">
        <v>223</v>
      </c>
      <c r="B119" s="319" t="s">
        <v>22</v>
      </c>
      <c r="C119" s="319">
        <v>1791</v>
      </c>
      <c r="D119" s="319">
        <v>1858</v>
      </c>
      <c r="E119" s="319">
        <v>1910</v>
      </c>
      <c r="F119" s="319">
        <v>2030</v>
      </c>
      <c r="G119" s="319">
        <v>2101</v>
      </c>
      <c r="H119" s="319">
        <v>2223</v>
      </c>
      <c r="I119" s="319">
        <v>2356</v>
      </c>
      <c r="J119" s="319">
        <v>2493</v>
      </c>
    </row>
    <row r="120" spans="1:10" ht="12.75">
      <c r="A120" s="321" t="s">
        <v>223</v>
      </c>
      <c r="B120" s="319" t="s">
        <v>23</v>
      </c>
      <c r="C120" s="319">
        <v>2954.3</v>
      </c>
      <c r="D120" s="319">
        <v>3046</v>
      </c>
      <c r="E120" s="319">
        <v>3157</v>
      </c>
      <c r="F120" s="319">
        <v>3380</v>
      </c>
      <c r="G120" s="319">
        <v>3482</v>
      </c>
      <c r="H120" s="319">
        <v>3733</v>
      </c>
      <c r="I120" s="319">
        <v>3966</v>
      </c>
      <c r="J120" s="319">
        <v>4238</v>
      </c>
    </row>
    <row r="121" spans="1:10" ht="12.75">
      <c r="A121" s="321" t="s">
        <v>223</v>
      </c>
      <c r="B121" s="319" t="s">
        <v>24</v>
      </c>
      <c r="C121" s="319">
        <v>582.2</v>
      </c>
      <c r="D121" s="319">
        <v>596</v>
      </c>
      <c r="E121" s="319">
        <v>611</v>
      </c>
      <c r="F121" s="319">
        <v>636</v>
      </c>
      <c r="G121" s="319">
        <v>647</v>
      </c>
      <c r="H121" s="319">
        <v>667</v>
      </c>
      <c r="I121" s="319">
        <v>691</v>
      </c>
      <c r="J121" s="319">
        <v>717</v>
      </c>
    </row>
    <row r="122" spans="1:10" ht="12.75">
      <c r="A122" s="321" t="s">
        <v>223</v>
      </c>
      <c r="B122" s="319" t="s">
        <v>25</v>
      </c>
      <c r="C122" s="319">
        <v>117.5</v>
      </c>
      <c r="D122" s="319">
        <v>133</v>
      </c>
      <c r="E122" s="319">
        <v>137</v>
      </c>
      <c r="F122" s="319">
        <v>145</v>
      </c>
      <c r="G122" s="319">
        <v>150</v>
      </c>
      <c r="H122" s="319">
        <v>164</v>
      </c>
      <c r="I122" s="319">
        <v>175</v>
      </c>
      <c r="J122" s="319">
        <v>186</v>
      </c>
    </row>
    <row r="123" spans="1:10" ht="12.75">
      <c r="A123" s="321" t="s">
        <v>223</v>
      </c>
      <c r="B123" s="321" t="s">
        <v>224</v>
      </c>
      <c r="C123" s="319">
        <f>SUM(C121:C122)</f>
        <v>699.7</v>
      </c>
      <c r="D123" s="319">
        <f aca="true" t="shared" si="18" ref="D123:J123">SUM(D121:D122)</f>
        <v>729</v>
      </c>
      <c r="E123" s="319">
        <f t="shared" si="18"/>
        <v>748</v>
      </c>
      <c r="F123" s="319">
        <f t="shared" si="18"/>
        <v>781</v>
      </c>
      <c r="G123" s="319">
        <f t="shared" si="18"/>
        <v>797</v>
      </c>
      <c r="H123" s="319">
        <f t="shared" si="18"/>
        <v>831</v>
      </c>
      <c r="I123" s="319">
        <f t="shared" si="18"/>
        <v>866</v>
      </c>
      <c r="J123" s="319">
        <f t="shared" si="18"/>
        <v>903</v>
      </c>
    </row>
    <row r="124" spans="1:10" ht="12.75">
      <c r="A124" s="321" t="s">
        <v>223</v>
      </c>
      <c r="B124" s="321" t="s">
        <v>75</v>
      </c>
      <c r="C124" s="319">
        <f>SUM(C119:C122)</f>
        <v>5445</v>
      </c>
      <c r="D124" s="319">
        <f aca="true" t="shared" si="19" ref="D124:J124">SUM(D119:D122)</f>
        <v>5633</v>
      </c>
      <c r="E124" s="319">
        <f t="shared" si="19"/>
        <v>5815</v>
      </c>
      <c r="F124" s="319">
        <f t="shared" si="19"/>
        <v>6191</v>
      </c>
      <c r="G124" s="319">
        <f t="shared" si="19"/>
        <v>6380</v>
      </c>
      <c r="H124" s="319">
        <f t="shared" si="19"/>
        <v>6787</v>
      </c>
      <c r="I124" s="319">
        <f t="shared" si="19"/>
        <v>7188</v>
      </c>
      <c r="J124" s="319">
        <f t="shared" si="19"/>
        <v>7634</v>
      </c>
    </row>
    <row r="125" spans="1:2" ht="12.75">
      <c r="A125" s="321"/>
      <c r="B125" s="321"/>
    </row>
    <row r="127" spans="2:9" ht="12.75">
      <c r="B127" s="319" t="s">
        <v>6</v>
      </c>
      <c r="C127" s="319" t="s">
        <v>7</v>
      </c>
      <c r="D127" s="319" t="s">
        <v>8</v>
      </c>
      <c r="E127" s="319" t="s">
        <v>10</v>
      </c>
      <c r="F127" s="319" t="s">
        <v>11</v>
      </c>
      <c r="G127" s="319" t="s">
        <v>13</v>
      </c>
      <c r="H127" s="319" t="s">
        <v>15</v>
      </c>
      <c r="I127" s="319" t="s">
        <v>17</v>
      </c>
    </row>
    <row r="128" spans="1:9" ht="12.75">
      <c r="A128" s="319" t="s">
        <v>218</v>
      </c>
      <c r="B128" s="319">
        <v>0.15519999999999998</v>
      </c>
      <c r="C128" s="319">
        <v>0.168</v>
      </c>
      <c r="D128" s="319">
        <v>0.176</v>
      </c>
      <c r="E128" s="319">
        <v>0.192</v>
      </c>
      <c r="F128" s="319">
        <v>0.199</v>
      </c>
      <c r="G128" s="319">
        <v>0.222</v>
      </c>
      <c r="H128" s="319">
        <v>0.25</v>
      </c>
      <c r="I128" s="319">
        <v>0.279</v>
      </c>
    </row>
    <row r="129" spans="1:9" ht="12.75">
      <c r="A129" s="319" t="s">
        <v>217</v>
      </c>
      <c r="B129" s="319">
        <v>1.223</v>
      </c>
      <c r="C129" s="319">
        <v>1.38</v>
      </c>
      <c r="D129" s="319">
        <v>1.556</v>
      </c>
      <c r="E129" s="319">
        <v>1.974</v>
      </c>
      <c r="F129" s="319">
        <v>2.211</v>
      </c>
      <c r="G129" s="319">
        <v>2.7</v>
      </c>
      <c r="H129" s="319">
        <v>3.178</v>
      </c>
      <c r="I129" s="319">
        <v>3.471</v>
      </c>
    </row>
    <row r="130" spans="1:9" ht="12.75">
      <c r="A130" s="319" t="s">
        <v>223</v>
      </c>
      <c r="B130" s="319">
        <v>1.791</v>
      </c>
      <c r="C130" s="319">
        <v>1.858</v>
      </c>
      <c r="D130" s="319">
        <v>1.91</v>
      </c>
      <c r="E130" s="319">
        <v>2.03</v>
      </c>
      <c r="F130" s="319">
        <v>2.101</v>
      </c>
      <c r="G130" s="319">
        <v>2.223</v>
      </c>
      <c r="H130" s="319">
        <v>2.356</v>
      </c>
      <c r="I130" s="319">
        <v>2.493</v>
      </c>
    </row>
    <row r="131" spans="1:9" ht="12.75">
      <c r="A131" s="319" t="s">
        <v>221</v>
      </c>
      <c r="B131" s="319">
        <v>3.243</v>
      </c>
      <c r="C131" s="319">
        <v>3.262</v>
      </c>
      <c r="D131" s="319">
        <v>3.325</v>
      </c>
      <c r="E131" s="319">
        <v>3.541</v>
      </c>
      <c r="F131" s="319">
        <v>3.641</v>
      </c>
      <c r="G131" s="319">
        <v>3.851</v>
      </c>
      <c r="H131" s="319">
        <v>4.062</v>
      </c>
      <c r="I131" s="319">
        <v>4.263</v>
      </c>
    </row>
    <row r="132" spans="1:9" ht="12.75">
      <c r="A132" s="319" t="s">
        <v>213</v>
      </c>
      <c r="B132" s="319">
        <v>3.9817</v>
      </c>
      <c r="C132" s="319">
        <v>4.043</v>
      </c>
      <c r="D132" s="319">
        <v>4.114</v>
      </c>
      <c r="E132" s="319">
        <v>4.259</v>
      </c>
      <c r="F132" s="319">
        <v>4.334</v>
      </c>
      <c r="G132" s="319">
        <v>4.486</v>
      </c>
      <c r="H132" s="319">
        <v>4.645</v>
      </c>
      <c r="I132" s="319">
        <v>4.809</v>
      </c>
    </row>
    <row r="133" spans="1:9" ht="12.75">
      <c r="A133" s="319" t="s">
        <v>214</v>
      </c>
      <c r="B133" s="319">
        <v>4.111</v>
      </c>
      <c r="C133" s="319">
        <v>4.407</v>
      </c>
      <c r="D133" s="319">
        <v>4.514</v>
      </c>
      <c r="E133" s="319">
        <v>4.979</v>
      </c>
      <c r="F133" s="319">
        <v>5.053</v>
      </c>
      <c r="G133" s="319">
        <v>5.236</v>
      </c>
      <c r="H133" s="319">
        <v>5.458</v>
      </c>
      <c r="I133" s="319">
        <v>5.787</v>
      </c>
    </row>
    <row r="134" spans="1:9" ht="12.75">
      <c r="A134" s="319" t="s">
        <v>215</v>
      </c>
      <c r="B134" s="319">
        <v>7.0611999999999995</v>
      </c>
      <c r="C134" s="319">
        <v>6.8988000000000005</v>
      </c>
      <c r="D134" s="319">
        <v>7.45</v>
      </c>
      <c r="E134" s="319">
        <v>8.171</v>
      </c>
      <c r="F134" s="319">
        <v>8.988</v>
      </c>
      <c r="G134" s="319">
        <v>10.876</v>
      </c>
      <c r="H134" s="319">
        <v>13.16</v>
      </c>
      <c r="I134" s="319">
        <v>13.16</v>
      </c>
    </row>
    <row r="135" spans="1:9" ht="12.75">
      <c r="A135" s="319" t="s">
        <v>222</v>
      </c>
      <c r="B135" s="319">
        <v>8.0582</v>
      </c>
      <c r="C135" s="319">
        <v>8.499</v>
      </c>
      <c r="D135" s="319">
        <v>8.888620000000001</v>
      </c>
      <c r="E135" s="319">
        <v>9.73151</v>
      </c>
      <c r="F135" s="319">
        <v>10.18445</v>
      </c>
      <c r="G135" s="319">
        <v>11.167006907167998</v>
      </c>
      <c r="H135" s="319">
        <v>12.254889662770854</v>
      </c>
      <c r="I135" s="319">
        <v>13.465537600061191</v>
      </c>
    </row>
    <row r="136" spans="1:9" ht="12.75">
      <c r="A136" s="319" t="s">
        <v>219</v>
      </c>
      <c r="B136" s="319">
        <v>8.7247</v>
      </c>
      <c r="C136" s="319">
        <v>9.428</v>
      </c>
      <c r="D136" s="319">
        <v>9.816</v>
      </c>
      <c r="E136" s="319">
        <v>10.356</v>
      </c>
      <c r="F136" s="319">
        <v>10.569</v>
      </c>
      <c r="G136" s="319">
        <v>10.980919878719538</v>
      </c>
      <c r="H136" s="319">
        <v>11.336605054548768</v>
      </c>
      <c r="I136" s="319">
        <v>11.502386927937486</v>
      </c>
    </row>
    <row r="137" spans="1:14" ht="12.75">
      <c r="A137" s="319" t="s">
        <v>216</v>
      </c>
      <c r="B137" s="319">
        <v>9.9594</v>
      </c>
      <c r="C137" s="319">
        <v>9.995</v>
      </c>
      <c r="D137" s="319">
        <v>9.961</v>
      </c>
      <c r="E137" s="319">
        <v>10.0495</v>
      </c>
      <c r="F137" s="319">
        <v>10.149995</v>
      </c>
      <c r="G137" s="319">
        <v>10.354009899500001</v>
      </c>
      <c r="H137" s="319">
        <v>10.56212549847995</v>
      </c>
      <c r="I137" s="319">
        <v>10.774424220999396</v>
      </c>
      <c r="N137" s="319">
        <v>8297</v>
      </c>
    </row>
    <row r="138" spans="1:9" ht="12.75">
      <c r="A138" s="319" t="s">
        <v>220</v>
      </c>
      <c r="B138" s="319">
        <v>11.33</v>
      </c>
      <c r="C138" s="319">
        <v>11.33</v>
      </c>
      <c r="D138" s="319">
        <v>11.33</v>
      </c>
      <c r="E138" s="319">
        <v>11.33</v>
      </c>
      <c r="F138" s="319">
        <v>11.33</v>
      </c>
      <c r="G138" s="319">
        <v>11.33</v>
      </c>
      <c r="H138" s="319">
        <v>11.33</v>
      </c>
      <c r="I138" s="319">
        <v>11.33</v>
      </c>
    </row>
    <row r="139" spans="2:9" ht="12.75">
      <c r="B139" s="319">
        <v>0</v>
      </c>
      <c r="C139" s="319">
        <v>0</v>
      </c>
      <c r="D139" s="319">
        <v>0</v>
      </c>
      <c r="E139" s="319">
        <v>0</v>
      </c>
      <c r="F139" s="319">
        <v>0</v>
      </c>
      <c r="G139" s="319">
        <v>0</v>
      </c>
      <c r="H139" s="319">
        <v>0</v>
      </c>
      <c r="I139" s="319">
        <v>0</v>
      </c>
    </row>
    <row r="140" spans="2:9" ht="12.75">
      <c r="B140" s="319">
        <v>0</v>
      </c>
      <c r="C140" s="319">
        <v>0</v>
      </c>
      <c r="D140" s="319">
        <v>0</v>
      </c>
      <c r="E140" s="319">
        <v>0</v>
      </c>
      <c r="F140" s="319">
        <v>0</v>
      </c>
      <c r="G140" s="319">
        <v>0</v>
      </c>
      <c r="H140" s="319">
        <v>0</v>
      </c>
      <c r="I140" s="319">
        <v>0</v>
      </c>
    </row>
    <row r="141" spans="2:9" ht="12.75">
      <c r="B141" s="319" t="s">
        <v>6</v>
      </c>
      <c r="C141" s="319" t="s">
        <v>7</v>
      </c>
      <c r="D141" s="319" t="s">
        <v>8</v>
      </c>
      <c r="E141" s="319" t="s">
        <v>10</v>
      </c>
      <c r="F141" s="319" t="s">
        <v>11</v>
      </c>
      <c r="G141" s="319" t="s">
        <v>13</v>
      </c>
      <c r="H141" s="319" t="s">
        <v>15</v>
      </c>
      <c r="I141" s="319" t="s">
        <v>17</v>
      </c>
    </row>
    <row r="142" spans="1:9" ht="12.75">
      <c r="A142" s="319" t="s">
        <v>218</v>
      </c>
      <c r="B142" s="319">
        <v>0.4048</v>
      </c>
      <c r="C142" s="319">
        <v>0.392</v>
      </c>
      <c r="D142" s="319">
        <v>0.428</v>
      </c>
      <c r="E142" s="319">
        <v>0.446</v>
      </c>
      <c r="F142" s="319">
        <v>0.465</v>
      </c>
      <c r="G142" s="319">
        <v>0.516</v>
      </c>
      <c r="H142" s="319">
        <v>0.584</v>
      </c>
      <c r="I142" s="319">
        <v>0.652</v>
      </c>
    </row>
    <row r="143" spans="1:9" ht="12.75">
      <c r="A143" s="319" t="s">
        <v>217</v>
      </c>
      <c r="B143" s="319">
        <v>1.292</v>
      </c>
      <c r="C143" s="319">
        <v>1.454</v>
      </c>
      <c r="D143" s="319">
        <v>1.64</v>
      </c>
      <c r="E143" s="319">
        <v>2.073</v>
      </c>
      <c r="F143" s="319">
        <v>2.322</v>
      </c>
      <c r="G143" s="319">
        <v>2.835</v>
      </c>
      <c r="H143" s="319">
        <v>3.338</v>
      </c>
      <c r="I143" s="319">
        <v>3.645</v>
      </c>
    </row>
    <row r="144" spans="1:9" ht="12.75">
      <c r="A144" s="319" t="s">
        <v>223</v>
      </c>
      <c r="B144" s="319">
        <v>2.9543000000000004</v>
      </c>
      <c r="C144" s="319">
        <v>3.046</v>
      </c>
      <c r="D144" s="319">
        <v>3.157</v>
      </c>
      <c r="E144" s="319">
        <v>3.38</v>
      </c>
      <c r="F144" s="319">
        <v>3.482</v>
      </c>
      <c r="G144" s="319">
        <v>3.733</v>
      </c>
      <c r="H144" s="319">
        <v>3.966</v>
      </c>
      <c r="I144" s="319">
        <v>4.238</v>
      </c>
    </row>
    <row r="145" spans="1:14" ht="12.75">
      <c r="A145" s="319" t="s">
        <v>213</v>
      </c>
      <c r="B145" s="319">
        <v>3.311</v>
      </c>
      <c r="C145" s="319">
        <v>3.362</v>
      </c>
      <c r="D145" s="319">
        <v>3.444</v>
      </c>
      <c r="E145" s="319">
        <v>4.043</v>
      </c>
      <c r="F145" s="319">
        <v>4.359</v>
      </c>
      <c r="G145" s="319">
        <v>5.047</v>
      </c>
      <c r="H145" s="319">
        <v>5.815</v>
      </c>
      <c r="I145" s="319">
        <v>6.646</v>
      </c>
      <c r="N145" s="319">
        <v>9748</v>
      </c>
    </row>
    <row r="146" spans="1:9" ht="12.75">
      <c r="A146" s="319" t="s">
        <v>221</v>
      </c>
      <c r="B146" s="319">
        <v>4.1065</v>
      </c>
      <c r="C146" s="319">
        <v>4.197</v>
      </c>
      <c r="D146" s="319">
        <v>4.326</v>
      </c>
      <c r="E146" s="319">
        <v>4.586</v>
      </c>
      <c r="F146" s="319">
        <v>4.701</v>
      </c>
      <c r="G146" s="319">
        <v>4.931</v>
      </c>
      <c r="H146" s="319">
        <v>5.151</v>
      </c>
      <c r="I146" s="319">
        <v>5.393</v>
      </c>
    </row>
    <row r="147" spans="1:9" ht="12.75">
      <c r="A147" s="319" t="s">
        <v>214</v>
      </c>
      <c r="B147" s="319">
        <v>7.231</v>
      </c>
      <c r="C147" s="319">
        <v>7.653</v>
      </c>
      <c r="D147" s="319">
        <v>7.841</v>
      </c>
      <c r="E147" s="319">
        <v>8.656</v>
      </c>
      <c r="F147" s="319">
        <v>8.785</v>
      </c>
      <c r="G147" s="319">
        <v>9.107</v>
      </c>
      <c r="H147" s="319">
        <v>9.497</v>
      </c>
      <c r="I147" s="319">
        <v>10.074</v>
      </c>
    </row>
    <row r="148" spans="1:9" ht="12.75">
      <c r="A148" s="319" t="s">
        <v>222</v>
      </c>
      <c r="B148" s="319">
        <v>10.1379</v>
      </c>
      <c r="C148" s="319">
        <v>10.444</v>
      </c>
      <c r="D148" s="319">
        <v>10.994</v>
      </c>
      <c r="E148" s="319">
        <v>12.248</v>
      </c>
      <c r="F148" s="319">
        <v>12.94285</v>
      </c>
      <c r="G148" s="319">
        <v>14.46505331285</v>
      </c>
      <c r="H148" s="319">
        <v>16.21519785434114</v>
      </c>
      <c r="I148" s="319">
        <v>18.247970689916205</v>
      </c>
    </row>
    <row r="149" spans="1:9" ht="12.75">
      <c r="A149" s="319" t="s">
        <v>215</v>
      </c>
      <c r="B149" s="319">
        <v>10.320200000000002</v>
      </c>
      <c r="C149" s="319">
        <v>10.096</v>
      </c>
      <c r="D149" s="319">
        <v>10.8</v>
      </c>
      <c r="E149" s="319">
        <v>11.342</v>
      </c>
      <c r="F149" s="319">
        <v>11.796</v>
      </c>
      <c r="G149" s="319">
        <v>13.188</v>
      </c>
      <c r="H149" s="319">
        <v>15.24</v>
      </c>
      <c r="I149" s="319">
        <v>16.012</v>
      </c>
    </row>
    <row r="150" spans="1:9" ht="12.75">
      <c r="A150" s="319" t="s">
        <v>216</v>
      </c>
      <c r="B150" s="319">
        <v>10.7049</v>
      </c>
      <c r="C150" s="319">
        <v>11.114</v>
      </c>
      <c r="D150" s="319">
        <v>11.419</v>
      </c>
      <c r="E150" s="319">
        <v>11.769530000000001</v>
      </c>
      <c r="F150" s="319">
        <v>11.8872253</v>
      </c>
      <c r="G150" s="319">
        <v>12.126158528529999</v>
      </c>
      <c r="H150" s="319">
        <v>12.369894314953452</v>
      </c>
      <c r="I150" s="319">
        <v>12.618529190684015</v>
      </c>
    </row>
    <row r="151" spans="1:9" ht="12.75">
      <c r="A151" s="319" t="s">
        <v>219</v>
      </c>
      <c r="B151" s="319">
        <v>12.5924</v>
      </c>
      <c r="C151" s="319">
        <v>13.61</v>
      </c>
      <c r="D151" s="319">
        <v>14.285</v>
      </c>
      <c r="E151" s="319">
        <v>15.227</v>
      </c>
      <c r="F151" s="319">
        <v>15.557</v>
      </c>
      <c r="G151" s="319">
        <v>16.211304896362908</v>
      </c>
      <c r="H151" s="319">
        <v>16.84308857488104</v>
      </c>
      <c r="I151" s="319">
        <v>17.42705715449258</v>
      </c>
    </row>
    <row r="152" spans="1:9" ht="12.75">
      <c r="A152" s="319" t="s">
        <v>220</v>
      </c>
      <c r="B152" s="319">
        <v>12.911</v>
      </c>
      <c r="C152" s="319">
        <v>13.311</v>
      </c>
      <c r="D152" s="319">
        <v>13.351</v>
      </c>
      <c r="E152" s="319">
        <v>13.45</v>
      </c>
      <c r="F152" s="319">
        <v>13.5</v>
      </c>
      <c r="G152" s="319">
        <v>13.6</v>
      </c>
      <c r="H152" s="319">
        <v>13.7</v>
      </c>
      <c r="I152" s="319">
        <v>13.8</v>
      </c>
    </row>
    <row r="153" spans="2:9" ht="12.75">
      <c r="B153" s="319">
        <v>0</v>
      </c>
      <c r="C153" s="319">
        <v>0</v>
      </c>
      <c r="D153" s="319">
        <v>0</v>
      </c>
      <c r="E153" s="319">
        <v>0</v>
      </c>
      <c r="F153" s="319">
        <v>0</v>
      </c>
      <c r="G153" s="319">
        <v>0</v>
      </c>
      <c r="H153" s="319">
        <v>0</v>
      </c>
      <c r="I153" s="319">
        <v>0</v>
      </c>
    </row>
    <row r="154" spans="2:9" ht="12.75">
      <c r="B154" s="319">
        <v>0</v>
      </c>
      <c r="C154" s="319">
        <v>0</v>
      </c>
      <c r="D154" s="319">
        <v>0</v>
      </c>
      <c r="E154" s="319">
        <v>0</v>
      </c>
      <c r="F154" s="319">
        <v>0</v>
      </c>
      <c r="G154" s="319">
        <v>0</v>
      </c>
      <c r="H154" s="319">
        <v>0</v>
      </c>
      <c r="I154" s="319">
        <v>0</v>
      </c>
    </row>
    <row r="155" spans="2:9" ht="12.75">
      <c r="B155" s="319">
        <v>0</v>
      </c>
      <c r="C155" s="319">
        <v>0</v>
      </c>
      <c r="D155" s="319">
        <v>0</v>
      </c>
      <c r="E155" s="319">
        <v>0</v>
      </c>
      <c r="F155" s="319">
        <v>0</v>
      </c>
      <c r="G155" s="319">
        <v>0</v>
      </c>
      <c r="H155" s="319">
        <v>0</v>
      </c>
      <c r="I155" s="319">
        <v>0</v>
      </c>
    </row>
    <row r="156" spans="2:9" ht="12.75">
      <c r="B156" s="319" t="s">
        <v>6</v>
      </c>
      <c r="C156" s="319" t="s">
        <v>7</v>
      </c>
      <c r="D156" s="319" t="s">
        <v>8</v>
      </c>
      <c r="E156" s="319" t="s">
        <v>10</v>
      </c>
      <c r="F156" s="319" t="s">
        <v>11</v>
      </c>
      <c r="G156" s="319" t="s">
        <v>13</v>
      </c>
      <c r="H156" s="319" t="s">
        <v>15</v>
      </c>
      <c r="I156" s="319" t="s">
        <v>17</v>
      </c>
    </row>
    <row r="157" spans="1:9" ht="12.75">
      <c r="A157" s="319" t="s">
        <v>217</v>
      </c>
      <c r="B157" s="319">
        <v>0.4491</v>
      </c>
      <c r="C157" s="319">
        <v>0.505</v>
      </c>
      <c r="D157" s="319">
        <v>0.568</v>
      </c>
      <c r="E157" s="319">
        <v>0.718</v>
      </c>
      <c r="F157" s="319">
        <v>0.804</v>
      </c>
      <c r="G157" s="319">
        <v>0.982</v>
      </c>
      <c r="H157" s="319">
        <v>1.155</v>
      </c>
      <c r="I157" s="319">
        <v>1.262</v>
      </c>
    </row>
    <row r="158" spans="1:9" ht="12.75">
      <c r="A158" s="319" t="s">
        <v>223</v>
      </c>
      <c r="B158" s="319">
        <v>0.6997000000000001</v>
      </c>
      <c r="C158" s="319">
        <v>0.729</v>
      </c>
      <c r="D158" s="319">
        <v>0.748</v>
      </c>
      <c r="E158" s="319">
        <v>0.781</v>
      </c>
      <c r="F158" s="319">
        <v>0.797</v>
      </c>
      <c r="G158" s="319">
        <v>0.831</v>
      </c>
      <c r="H158" s="319">
        <v>0.866</v>
      </c>
      <c r="I158" s="319">
        <v>0.903</v>
      </c>
    </row>
    <row r="159" spans="1:9" ht="12.75">
      <c r="A159" s="319" t="s">
        <v>213</v>
      </c>
      <c r="B159" s="319">
        <v>0.8856</v>
      </c>
      <c r="C159" s="319">
        <v>0.898</v>
      </c>
      <c r="D159" s="319">
        <v>0.914</v>
      </c>
      <c r="E159" s="319">
        <v>0.949</v>
      </c>
      <c r="F159" s="319">
        <v>0.964</v>
      </c>
      <c r="G159" s="319">
        <v>0.996</v>
      </c>
      <c r="H159" s="319">
        <v>1.031</v>
      </c>
      <c r="I159" s="319">
        <v>1.07</v>
      </c>
    </row>
    <row r="160" spans="1:9" ht="12.75">
      <c r="A160" s="319" t="s">
        <v>221</v>
      </c>
      <c r="B160" s="319">
        <v>0.9528</v>
      </c>
      <c r="C160" s="319">
        <v>0.961</v>
      </c>
      <c r="D160" s="319">
        <v>0.969</v>
      </c>
      <c r="E160" s="319">
        <v>0.987</v>
      </c>
      <c r="F160" s="319">
        <v>0.995</v>
      </c>
      <c r="G160" s="319">
        <v>1.011</v>
      </c>
      <c r="H160" s="319">
        <v>1.028</v>
      </c>
      <c r="I160" s="319">
        <v>1.048</v>
      </c>
    </row>
    <row r="161" spans="1:9" ht="12.75">
      <c r="A161" s="319" t="s">
        <v>214</v>
      </c>
      <c r="B161" s="319">
        <v>1.925</v>
      </c>
      <c r="C161" s="319">
        <v>2.15</v>
      </c>
      <c r="D161" s="319">
        <v>2.22</v>
      </c>
      <c r="E161" s="319">
        <v>2.52</v>
      </c>
      <c r="F161" s="319">
        <v>2.568</v>
      </c>
      <c r="G161" s="319">
        <v>2.686</v>
      </c>
      <c r="H161" s="319">
        <v>2.83</v>
      </c>
      <c r="I161" s="319">
        <v>3.043</v>
      </c>
    </row>
    <row r="162" spans="1:9" ht="12.75">
      <c r="A162" s="319" t="s">
        <v>219</v>
      </c>
      <c r="B162" s="319">
        <v>3.3556999999999997</v>
      </c>
      <c r="C162" s="319">
        <v>3.737</v>
      </c>
      <c r="D162" s="319">
        <v>4.011</v>
      </c>
      <c r="E162" s="319">
        <v>4.592</v>
      </c>
      <c r="F162" s="319">
        <v>4.905</v>
      </c>
      <c r="G162" s="319">
        <v>5.372009643609998</v>
      </c>
      <c r="H162" s="319">
        <v>5.559084468217378</v>
      </c>
      <c r="I162" s="319">
        <v>5.746779913494469</v>
      </c>
    </row>
    <row r="163" spans="1:9" ht="12.75">
      <c r="A163" s="319" t="s">
        <v>215</v>
      </c>
      <c r="B163" s="319">
        <v>3.3635</v>
      </c>
      <c r="C163" s="319">
        <v>3.3374</v>
      </c>
      <c r="D163" s="319">
        <v>3.9015</v>
      </c>
      <c r="E163" s="319">
        <v>4.3015</v>
      </c>
      <c r="F163" s="319">
        <v>4.6518999999999995</v>
      </c>
      <c r="G163" s="319">
        <v>5.5112</v>
      </c>
      <c r="H163" s="319">
        <v>6.3791</v>
      </c>
      <c r="I163" s="319">
        <v>7.3531</v>
      </c>
    </row>
    <row r="164" spans="1:9" ht="12.75">
      <c r="A164" s="319" t="s">
        <v>222</v>
      </c>
      <c r="B164" s="319">
        <v>3.8301999999999996</v>
      </c>
      <c r="C164" s="319">
        <v>4.017</v>
      </c>
      <c r="D164" s="319">
        <v>4.2262804</v>
      </c>
      <c r="E164" s="319">
        <v>4.691887888004757</v>
      </c>
      <c r="F164" s="319">
        <v>4.94649</v>
      </c>
      <c r="G164" s="319">
        <v>5.5025346391861</v>
      </c>
      <c r="H164" s="319">
        <v>6.133700579282957</v>
      </c>
      <c r="I164" s="319">
        <v>6.862467175525465</v>
      </c>
    </row>
    <row r="165" spans="1:9" ht="12.75">
      <c r="A165" s="319" t="s">
        <v>216</v>
      </c>
      <c r="B165" s="319">
        <v>4.5463000000000005</v>
      </c>
      <c r="C165" s="319">
        <v>4.653</v>
      </c>
      <c r="D165" s="319">
        <v>4.746060000000001</v>
      </c>
      <c r="E165" s="319">
        <v>4.937800824</v>
      </c>
      <c r="F165" s="319">
        <v>5.036556840479999</v>
      </c>
      <c r="G165" s="319">
        <v>5.240033736835392</v>
      </c>
      <c r="H165" s="319">
        <v>5.451731099803542</v>
      </c>
      <c r="I165" s="319">
        <v>5.6719810362356045</v>
      </c>
    </row>
    <row r="166" spans="1:9" ht="12.75">
      <c r="A166" s="319" t="s">
        <v>220</v>
      </c>
      <c r="B166" s="319">
        <v>7.883</v>
      </c>
      <c r="C166" s="319">
        <v>8.283</v>
      </c>
      <c r="D166" s="319">
        <v>8.837</v>
      </c>
      <c r="E166" s="319">
        <v>9.865</v>
      </c>
      <c r="F166" s="319">
        <v>10.269</v>
      </c>
      <c r="G166" s="319">
        <v>10.669</v>
      </c>
      <c r="H166" s="319">
        <v>11.069</v>
      </c>
      <c r="I166" s="319">
        <v>11.469</v>
      </c>
    </row>
    <row r="169" spans="2:9" ht="12.75">
      <c r="B169" s="319" t="s">
        <v>6</v>
      </c>
      <c r="C169" s="319" t="s">
        <v>7</v>
      </c>
      <c r="D169" s="319" t="s">
        <v>8</v>
      </c>
      <c r="E169" s="319" t="s">
        <v>10</v>
      </c>
      <c r="F169" s="319" t="s">
        <v>11</v>
      </c>
      <c r="G169" s="319" t="s">
        <v>13</v>
      </c>
      <c r="H169" s="319" t="s">
        <v>15</v>
      </c>
      <c r="I169" s="319" t="s">
        <v>17</v>
      </c>
    </row>
    <row r="170" spans="1:9" ht="12.75">
      <c r="A170" s="319" t="s">
        <v>218</v>
      </c>
      <c r="B170" s="319">
        <v>0.56</v>
      </c>
      <c r="C170" s="319">
        <v>0.56</v>
      </c>
      <c r="D170" s="319">
        <v>0.604</v>
      </c>
      <c r="E170" s="319">
        <v>0.638</v>
      </c>
      <c r="F170" s="319">
        <v>0.664</v>
      </c>
      <c r="G170" s="319">
        <v>0.738</v>
      </c>
      <c r="H170" s="319">
        <v>0.834</v>
      </c>
      <c r="I170" s="319">
        <v>0.931</v>
      </c>
    </row>
    <row r="171" spans="1:9" ht="12.75">
      <c r="A171" s="319" t="s">
        <v>217</v>
      </c>
      <c r="B171" s="319">
        <v>2.9640999999999997</v>
      </c>
      <c r="C171" s="319">
        <v>3.339</v>
      </c>
      <c r="D171" s="319">
        <v>3.764</v>
      </c>
      <c r="E171" s="319">
        <v>4.765</v>
      </c>
      <c r="F171" s="319">
        <v>5.337</v>
      </c>
      <c r="G171" s="319">
        <v>6.517</v>
      </c>
      <c r="H171" s="319">
        <v>7.671</v>
      </c>
      <c r="I171" s="319">
        <v>8.378</v>
      </c>
    </row>
    <row r="172" spans="1:9" ht="12.75">
      <c r="A172" s="319" t="s">
        <v>223</v>
      </c>
      <c r="B172" s="319">
        <v>5.445</v>
      </c>
      <c r="C172" s="319">
        <v>5.633</v>
      </c>
      <c r="D172" s="319">
        <v>5.815</v>
      </c>
      <c r="E172" s="319">
        <v>6.191</v>
      </c>
      <c r="F172" s="319">
        <v>6.38</v>
      </c>
      <c r="G172" s="319">
        <v>6.787</v>
      </c>
      <c r="H172" s="319">
        <v>7.188</v>
      </c>
      <c r="I172" s="319">
        <v>7.634</v>
      </c>
    </row>
    <row r="173" spans="1:9" ht="12.75">
      <c r="A173" s="319" t="s">
        <v>213</v>
      </c>
      <c r="B173" s="319">
        <v>8.250200000000001</v>
      </c>
      <c r="C173" s="319">
        <v>8.466</v>
      </c>
      <c r="D173" s="319">
        <v>8.741</v>
      </c>
      <c r="E173" s="319">
        <v>9.776</v>
      </c>
      <c r="F173" s="319">
        <v>10.291</v>
      </c>
      <c r="G173" s="319">
        <v>11.232</v>
      </c>
      <c r="H173" s="319">
        <v>12.233</v>
      </c>
      <c r="I173" s="319">
        <v>13.309</v>
      </c>
    </row>
    <row r="174" spans="1:9" ht="12.75">
      <c r="A174" s="319" t="s">
        <v>221</v>
      </c>
      <c r="B174" s="319">
        <v>8.302299999999999</v>
      </c>
      <c r="C174" s="319">
        <v>8.42</v>
      </c>
      <c r="D174" s="319">
        <v>8.62</v>
      </c>
      <c r="E174" s="319">
        <v>9.114</v>
      </c>
      <c r="F174" s="319">
        <v>9.337</v>
      </c>
      <c r="G174" s="319">
        <v>9.793</v>
      </c>
      <c r="H174" s="319">
        <v>10.241</v>
      </c>
      <c r="I174" s="319">
        <v>10.704</v>
      </c>
    </row>
    <row r="175" spans="1:9" ht="12.75">
      <c r="A175" s="319" t="s">
        <v>214</v>
      </c>
      <c r="B175" s="319">
        <v>13.267</v>
      </c>
      <c r="C175" s="319">
        <v>14.21</v>
      </c>
      <c r="D175" s="319">
        <v>14.575</v>
      </c>
      <c r="E175" s="319">
        <v>16.155</v>
      </c>
      <c r="F175" s="319">
        <v>16.406</v>
      </c>
      <c r="G175" s="319">
        <v>17.029</v>
      </c>
      <c r="H175" s="319">
        <v>17.785</v>
      </c>
      <c r="I175" s="319">
        <v>18.904</v>
      </c>
    </row>
    <row r="176" spans="1:9" ht="12.75">
      <c r="A176" s="319" t="s">
        <v>215</v>
      </c>
      <c r="B176" s="319">
        <v>20.7449</v>
      </c>
      <c r="C176" s="319">
        <v>20.3322</v>
      </c>
      <c r="D176" s="319">
        <v>22.1515</v>
      </c>
      <c r="E176" s="319">
        <v>23.8145</v>
      </c>
      <c r="F176" s="319">
        <v>25.4359</v>
      </c>
      <c r="G176" s="319">
        <v>29.575200000000002</v>
      </c>
      <c r="H176" s="319">
        <v>34.7791</v>
      </c>
      <c r="I176" s="319">
        <v>36.5251</v>
      </c>
    </row>
    <row r="177" spans="1:9" ht="12.75">
      <c r="A177" s="319" t="s">
        <v>222</v>
      </c>
      <c r="B177" s="319">
        <v>22.0263</v>
      </c>
      <c r="C177" s="319">
        <v>22.96</v>
      </c>
      <c r="D177" s="319">
        <v>24.108900400000003</v>
      </c>
      <c r="E177" s="319">
        <v>26.67139788800476</v>
      </c>
      <c r="F177" s="319">
        <v>28.073790000000002</v>
      </c>
      <c r="G177" s="319">
        <v>31.1345948592041</v>
      </c>
      <c r="H177" s="319">
        <v>34.60378809639495</v>
      </c>
      <c r="I177" s="319">
        <v>38.57597546550286</v>
      </c>
    </row>
    <row r="178" spans="1:9" ht="12.75">
      <c r="A178" s="319" t="s">
        <v>219</v>
      </c>
      <c r="B178" s="319">
        <v>24.6728</v>
      </c>
      <c r="C178" s="319">
        <v>26.775</v>
      </c>
      <c r="D178" s="319">
        <v>28.112</v>
      </c>
      <c r="E178" s="319">
        <v>30.175</v>
      </c>
      <c r="F178" s="319">
        <v>31.031</v>
      </c>
      <c r="G178" s="319">
        <v>32.56423441869244</v>
      </c>
      <c r="H178" s="319">
        <v>33.738778097647184</v>
      </c>
      <c r="I178" s="319">
        <v>34.67622399592454</v>
      </c>
    </row>
    <row r="179" spans="1:9" ht="12.75">
      <c r="A179" s="319" t="s">
        <v>216</v>
      </c>
      <c r="B179" s="319">
        <v>25.2106</v>
      </c>
      <c r="C179" s="319">
        <v>25.762</v>
      </c>
      <c r="D179" s="319">
        <v>26.126060000000003</v>
      </c>
      <c r="E179" s="319">
        <v>26.756830824</v>
      </c>
      <c r="F179" s="319">
        <v>27.07377714048</v>
      </c>
      <c r="G179" s="319">
        <v>27.720202164865395</v>
      </c>
      <c r="H179" s="319">
        <v>28.383750913236945</v>
      </c>
      <c r="I179" s="319">
        <v>29.064934447919015</v>
      </c>
    </row>
    <row r="180" spans="1:9" ht="12.75">
      <c r="A180" s="319" t="s">
        <v>220</v>
      </c>
      <c r="B180" s="319">
        <v>32.124</v>
      </c>
      <c r="C180" s="319">
        <v>32.924</v>
      </c>
      <c r="D180" s="319">
        <v>33.518</v>
      </c>
      <c r="E180" s="319">
        <v>34.645</v>
      </c>
      <c r="F180" s="319">
        <v>35.099</v>
      </c>
      <c r="G180" s="319">
        <v>35.599</v>
      </c>
      <c r="H180" s="319">
        <v>36.099</v>
      </c>
      <c r="I180" s="319">
        <v>36.599</v>
      </c>
    </row>
    <row r="182" spans="2:9" ht="12.75">
      <c r="B182" s="319" t="s">
        <v>6</v>
      </c>
      <c r="C182" s="319" t="s">
        <v>7</v>
      </c>
      <c r="D182" s="319" t="s">
        <v>8</v>
      </c>
      <c r="E182" s="319" t="s">
        <v>10</v>
      </c>
      <c r="F182" s="319" t="s">
        <v>11</v>
      </c>
      <c r="G182" s="319" t="s">
        <v>13</v>
      </c>
      <c r="H182" s="319" t="s">
        <v>15</v>
      </c>
      <c r="I182" s="319" t="s">
        <v>17</v>
      </c>
    </row>
    <row r="183" spans="1:9" ht="12.75">
      <c r="A183" s="319" t="s">
        <v>220</v>
      </c>
      <c r="B183" s="322">
        <v>0</v>
      </c>
      <c r="C183" s="322">
        <v>0.024903498941601265</v>
      </c>
      <c r="D183" s="322">
        <v>0.04339434690574029</v>
      </c>
      <c r="E183" s="322">
        <v>0.07847715103972108</v>
      </c>
      <c r="F183" s="322">
        <v>0.09260988668907966</v>
      </c>
      <c r="G183" s="322">
        <v>0.10817457352758053</v>
      </c>
      <c r="H183" s="322">
        <v>0.12373926036608118</v>
      </c>
      <c r="I183" s="322">
        <v>0.13930394720458206</v>
      </c>
    </row>
    <row r="184" spans="1:9" ht="12.75">
      <c r="A184" s="319" t="s">
        <v>216</v>
      </c>
      <c r="B184" s="322">
        <v>0</v>
      </c>
      <c r="C184" s="322">
        <v>0.0218717523581351</v>
      </c>
      <c r="D184" s="322">
        <v>0.036312503470762314</v>
      </c>
      <c r="E184" s="322">
        <v>0.06133256741212034</v>
      </c>
      <c r="F184" s="322">
        <v>0.07390451399332032</v>
      </c>
      <c r="G184" s="322">
        <v>0.0995455151747835</v>
      </c>
      <c r="H184" s="322">
        <v>0.12586574350618185</v>
      </c>
      <c r="I184" s="322">
        <v>0.15288547071148706</v>
      </c>
    </row>
    <row r="185" spans="1:9" ht="12.75">
      <c r="A185" s="319" t="s">
        <v>221</v>
      </c>
      <c r="B185" s="322">
        <v>0</v>
      </c>
      <c r="C185" s="322">
        <v>0.0141767943822797</v>
      </c>
      <c r="D185" s="322">
        <v>0.03826650446261892</v>
      </c>
      <c r="E185" s="322">
        <v>0.09776808836105677</v>
      </c>
      <c r="F185" s="322">
        <v>0.12462811510063498</v>
      </c>
      <c r="G185" s="322">
        <v>0.17955265408380816</v>
      </c>
      <c r="H185" s="322">
        <v>0.23351360466376803</v>
      </c>
      <c r="I185" s="322">
        <v>0.28928128349975335</v>
      </c>
    </row>
    <row r="186" spans="1:9" ht="12.75">
      <c r="A186" s="319" t="s">
        <v>223</v>
      </c>
      <c r="B186" s="322">
        <v>0</v>
      </c>
      <c r="C186" s="322">
        <v>0.03452708907254354</v>
      </c>
      <c r="D186" s="322">
        <v>0.06795224977043168</v>
      </c>
      <c r="E186" s="322">
        <v>0.13700642791551876</v>
      </c>
      <c r="F186" s="322">
        <v>0.1717171717171717</v>
      </c>
      <c r="G186" s="322">
        <v>0.24646464646464628</v>
      </c>
      <c r="H186" s="322">
        <v>0.32011019283746545</v>
      </c>
      <c r="I186" s="322">
        <v>0.40202020202020194</v>
      </c>
    </row>
    <row r="187" spans="1:9" ht="12.75">
      <c r="A187" s="319" t="s">
        <v>214</v>
      </c>
      <c r="B187" s="322">
        <v>0</v>
      </c>
      <c r="C187" s="322">
        <v>0.07107861611517308</v>
      </c>
      <c r="D187" s="322">
        <v>0.09859048767618894</v>
      </c>
      <c r="E187" s="322">
        <v>0.21768297278962856</v>
      </c>
      <c r="F187" s="322">
        <v>0.2366020954247381</v>
      </c>
      <c r="G187" s="322">
        <v>0.28356071455491083</v>
      </c>
      <c r="H187" s="322">
        <v>0.3405442074319742</v>
      </c>
      <c r="I187" s="322">
        <v>0.4248888218888973</v>
      </c>
    </row>
    <row r="188" spans="1:9" ht="12.75">
      <c r="A188" s="319" t="s">
        <v>219</v>
      </c>
      <c r="B188" s="322">
        <v>0</v>
      </c>
      <c r="C188" s="322">
        <v>0.08520313867903107</v>
      </c>
      <c r="D188" s="322">
        <v>0.1393923673032651</v>
      </c>
      <c r="E188" s="322">
        <v>0.22300671184462262</v>
      </c>
      <c r="F188" s="322">
        <v>0.25770078791219486</v>
      </c>
      <c r="G188" s="322">
        <v>0.3198434883228676</v>
      </c>
      <c r="H188" s="322">
        <v>0.36744828708728594</v>
      </c>
      <c r="I188" s="322">
        <v>0.40544340309671134</v>
      </c>
    </row>
    <row r="189" spans="1:9" ht="12.75">
      <c r="A189" s="319" t="s">
        <v>213</v>
      </c>
      <c r="B189" s="322">
        <v>0</v>
      </c>
      <c r="C189" s="322">
        <v>0.026156941649899235</v>
      </c>
      <c r="D189" s="322">
        <v>0.059489466922013845</v>
      </c>
      <c r="E189" s="322">
        <v>0.18494097112797236</v>
      </c>
      <c r="F189" s="322">
        <v>0.24736370027393262</v>
      </c>
      <c r="G189" s="322">
        <v>0.36142154129596826</v>
      </c>
      <c r="H189" s="322">
        <v>0.4827519332864656</v>
      </c>
      <c r="I189" s="322">
        <v>0.6131730139875393</v>
      </c>
    </row>
    <row r="190" spans="1:9" ht="12.75">
      <c r="A190" s="319" t="s">
        <v>218</v>
      </c>
      <c r="B190" s="322">
        <v>0</v>
      </c>
      <c r="C190" s="322">
        <v>0</v>
      </c>
      <c r="D190" s="322">
        <v>0.07857142857142851</v>
      </c>
      <c r="E190" s="322">
        <v>0.13928571428571423</v>
      </c>
      <c r="F190" s="322">
        <v>0.18571428571428572</v>
      </c>
      <c r="G190" s="322">
        <v>0.3178571428571426</v>
      </c>
      <c r="H190" s="322">
        <v>0.4892857142857141</v>
      </c>
      <c r="I190" s="322">
        <v>0.6625</v>
      </c>
    </row>
    <row r="191" spans="1:9" ht="12.75">
      <c r="A191" s="319" t="s">
        <v>222</v>
      </c>
      <c r="B191" s="322">
        <v>0</v>
      </c>
      <c r="C191" s="322">
        <v>0.042390233493596385</v>
      </c>
      <c r="D191" s="322">
        <v>0.09455062357272914</v>
      </c>
      <c r="E191" s="322">
        <v>0.21088870522987335</v>
      </c>
      <c r="F191" s="322">
        <v>0.2745576878549736</v>
      </c>
      <c r="G191" s="322">
        <v>0.41351905945184164</v>
      </c>
      <c r="H191" s="322">
        <v>0.571021374284149</v>
      </c>
      <c r="I191" s="322">
        <v>0.7513597592651902</v>
      </c>
    </row>
    <row r="192" spans="1:9" ht="12.75">
      <c r="A192" s="319" t="s">
        <v>215</v>
      </c>
      <c r="B192" s="322">
        <v>0</v>
      </c>
      <c r="C192" s="322">
        <v>-0.019894046247511454</v>
      </c>
      <c r="D192" s="322">
        <v>0.06780461703840457</v>
      </c>
      <c r="E192" s="322">
        <v>0.14796889837984262</v>
      </c>
      <c r="F192" s="322">
        <v>0.22612786757227066</v>
      </c>
      <c r="G192" s="322">
        <v>0.4256612468606742</v>
      </c>
      <c r="H192" s="322">
        <v>0.6765132635009086</v>
      </c>
      <c r="I192" s="322">
        <v>0.7606785282165738</v>
      </c>
    </row>
    <row r="193" spans="1:9" ht="12.75">
      <c r="A193" s="319" t="s">
        <v>217</v>
      </c>
      <c r="B193" s="322">
        <v>0</v>
      </c>
      <c r="C193" s="322">
        <v>0.1264802132181777</v>
      </c>
      <c r="D193" s="322">
        <v>0.26986269019263864</v>
      </c>
      <c r="E193" s="322">
        <v>0.6075705947842516</v>
      </c>
      <c r="F193" s="322">
        <v>0.8005465402651732</v>
      </c>
      <c r="G193" s="322">
        <v>1.198643770453089</v>
      </c>
      <c r="H193" s="322">
        <v>1.587969366755508</v>
      </c>
      <c r="I193" s="322">
        <v>1.8264903343341996</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S70"/>
  <sheetViews>
    <sheetView zoomScale="75" zoomScaleNormal="75" workbookViewId="0" topLeftCell="A1">
      <pane xSplit="2" ySplit="5" topLeftCell="C6" activePane="bottomRight" state="frozen"/>
      <selection pane="topLeft" activeCell="C75" sqref="C75:K79"/>
      <selection pane="topRight" activeCell="C75" sqref="C75:K79"/>
      <selection pane="bottomLeft" activeCell="C75" sqref="C75:K79"/>
      <selection pane="bottomRight" activeCell="C6" sqref="C6"/>
    </sheetView>
  </sheetViews>
  <sheetFormatPr defaultColWidth="9.140625" defaultRowHeight="12.75"/>
  <cols>
    <col min="2" max="2" width="15.00390625" style="0" customWidth="1"/>
    <col min="3" max="3" width="12.00390625" style="0" customWidth="1"/>
    <col min="18" max="19" width="9.28125" style="0" customWidth="1"/>
  </cols>
  <sheetData>
    <row r="1" spans="1:11" ht="15.75">
      <c r="A1" s="329" t="s">
        <v>0</v>
      </c>
      <c r="B1" s="8"/>
      <c r="C1" s="8"/>
      <c r="D1" s="8"/>
      <c r="E1" s="8"/>
      <c r="F1" s="8"/>
      <c r="G1" s="8"/>
      <c r="H1" s="8"/>
      <c r="I1" s="8"/>
      <c r="J1" s="8"/>
      <c r="K1" s="8"/>
    </row>
    <row r="2" ht="12.75">
      <c r="A2" s="330"/>
    </row>
    <row r="3" spans="1:5" ht="13.5" thickBot="1">
      <c r="A3" s="331" t="s">
        <v>226</v>
      </c>
      <c r="B3" s="10"/>
      <c r="C3" s="10"/>
      <c r="D3" s="10"/>
      <c r="E3" s="10"/>
    </row>
    <row r="4" spans="1:19" ht="13.5" customHeight="1" thickBot="1">
      <c r="A4" s="10"/>
      <c r="B4" s="10"/>
      <c r="C4" s="269" t="s">
        <v>2</v>
      </c>
      <c r="D4" s="270" t="s">
        <v>2</v>
      </c>
      <c r="E4" s="332" t="s">
        <v>2</v>
      </c>
      <c r="F4" s="333" t="s">
        <v>3</v>
      </c>
      <c r="G4" s="333"/>
      <c r="H4" s="333"/>
      <c r="I4" s="333"/>
      <c r="J4" s="15"/>
      <c r="K4" s="15"/>
      <c r="L4" s="15"/>
      <c r="M4" s="15"/>
      <c r="N4" s="15"/>
      <c r="O4" s="15"/>
      <c r="P4" s="15"/>
      <c r="Q4" s="15"/>
      <c r="R4" s="16"/>
      <c r="S4" s="17"/>
    </row>
    <row r="5" spans="1:19" ht="13.5" thickBot="1">
      <c r="A5" s="10"/>
      <c r="B5" s="10"/>
      <c r="C5" s="334" t="s">
        <v>4</v>
      </c>
      <c r="D5" s="335" t="s">
        <v>5</v>
      </c>
      <c r="E5" s="336" t="s">
        <v>6</v>
      </c>
      <c r="F5" s="337" t="s">
        <v>7</v>
      </c>
      <c r="G5" s="338" t="s">
        <v>8</v>
      </c>
      <c r="H5" s="339" t="s">
        <v>9</v>
      </c>
      <c r="I5" s="339" t="s">
        <v>10</v>
      </c>
      <c r="J5" s="340" t="s">
        <v>11</v>
      </c>
      <c r="K5" s="341" t="s">
        <v>12</v>
      </c>
      <c r="L5" s="341" t="s">
        <v>13</v>
      </c>
      <c r="M5" s="341" t="s">
        <v>14</v>
      </c>
      <c r="N5" s="341" t="s">
        <v>15</v>
      </c>
      <c r="O5" s="341" t="s">
        <v>16</v>
      </c>
      <c r="P5" s="341" t="s">
        <v>17</v>
      </c>
      <c r="Q5" s="342" t="s">
        <v>18</v>
      </c>
      <c r="R5" s="343" t="s">
        <v>19</v>
      </c>
      <c r="S5" s="344" t="s">
        <v>20</v>
      </c>
    </row>
    <row r="6" spans="1:11" ht="12.75">
      <c r="A6" s="345"/>
      <c r="B6" s="10"/>
      <c r="C6" s="10"/>
      <c r="D6" s="346"/>
      <c r="E6" s="347"/>
      <c r="F6" s="348"/>
      <c r="G6" s="348"/>
      <c r="H6" s="348"/>
      <c r="I6" s="348"/>
      <c r="J6" s="349"/>
      <c r="K6" s="349"/>
    </row>
    <row r="7" spans="1:19" ht="12.75">
      <c r="A7" s="345"/>
      <c r="B7" s="350" t="s">
        <v>22</v>
      </c>
      <c r="C7" s="351">
        <v>53.625</v>
      </c>
      <c r="D7" s="31">
        <v>45.525</v>
      </c>
      <c r="E7" s="31">
        <v>82.125</v>
      </c>
      <c r="F7" s="2">
        <v>72</v>
      </c>
      <c r="G7" s="2">
        <v>72</v>
      </c>
      <c r="H7" s="2">
        <v>72</v>
      </c>
      <c r="I7" s="2">
        <v>72</v>
      </c>
      <c r="J7" s="2">
        <v>72</v>
      </c>
      <c r="K7" s="2">
        <v>73</v>
      </c>
      <c r="L7" s="2">
        <v>73</v>
      </c>
      <c r="M7" s="2">
        <v>73</v>
      </c>
      <c r="N7" s="2">
        <v>73</v>
      </c>
      <c r="O7" s="2">
        <v>73</v>
      </c>
      <c r="P7" s="2">
        <v>73</v>
      </c>
      <c r="Q7" s="2"/>
      <c r="R7" s="2"/>
      <c r="S7" s="2"/>
    </row>
    <row r="8" spans="1:19" ht="12.75">
      <c r="A8" s="345"/>
      <c r="B8" s="350" t="s">
        <v>23</v>
      </c>
      <c r="C8" s="351">
        <v>223.725</v>
      </c>
      <c r="D8" s="31">
        <v>249.325</v>
      </c>
      <c r="E8" s="31">
        <v>282.975</v>
      </c>
      <c r="F8" s="2">
        <v>193</v>
      </c>
      <c r="G8" s="2">
        <v>194</v>
      </c>
      <c r="H8" s="2">
        <v>197</v>
      </c>
      <c r="I8" s="2">
        <v>197</v>
      </c>
      <c r="J8" s="2">
        <v>198</v>
      </c>
      <c r="K8" s="2">
        <v>199</v>
      </c>
      <c r="L8" s="2">
        <v>200</v>
      </c>
      <c r="M8" s="2">
        <v>200</v>
      </c>
      <c r="N8" s="2">
        <v>200</v>
      </c>
      <c r="O8" s="2">
        <v>202</v>
      </c>
      <c r="P8" s="2">
        <v>203</v>
      </c>
      <c r="Q8" s="2"/>
      <c r="R8" s="2"/>
      <c r="S8" s="2"/>
    </row>
    <row r="9" spans="1:19" ht="12.75">
      <c r="A9" s="352" t="s">
        <v>227</v>
      </c>
      <c r="B9" s="353" t="s">
        <v>24</v>
      </c>
      <c r="C9" s="354">
        <v>444.2</v>
      </c>
      <c r="D9" s="31">
        <v>468.3375</v>
      </c>
      <c r="E9" s="31">
        <v>489.803125</v>
      </c>
      <c r="F9" s="2">
        <v>383</v>
      </c>
      <c r="G9" s="2">
        <v>400</v>
      </c>
      <c r="H9" s="2">
        <v>414</v>
      </c>
      <c r="I9" s="2">
        <v>423</v>
      </c>
      <c r="J9" s="2">
        <v>431</v>
      </c>
      <c r="K9" s="2">
        <v>435</v>
      </c>
      <c r="L9" s="2">
        <v>439</v>
      </c>
      <c r="M9" s="2">
        <v>443</v>
      </c>
      <c r="N9" s="2">
        <v>445</v>
      </c>
      <c r="O9" s="2">
        <v>447</v>
      </c>
      <c r="P9" s="2">
        <v>449</v>
      </c>
      <c r="Q9" s="2"/>
      <c r="R9" s="2"/>
      <c r="S9" s="2"/>
    </row>
    <row r="10" spans="1:19" ht="12.75">
      <c r="A10" s="352"/>
      <c r="B10" s="353" t="s">
        <v>25</v>
      </c>
      <c r="C10" s="354">
        <v>88.65625</v>
      </c>
      <c r="D10" s="31">
        <v>98.6875</v>
      </c>
      <c r="E10" s="31">
        <v>105.4375</v>
      </c>
      <c r="F10" s="2">
        <v>99</v>
      </c>
      <c r="G10" s="2">
        <v>104</v>
      </c>
      <c r="H10" s="2">
        <v>116</v>
      </c>
      <c r="I10" s="2">
        <v>128</v>
      </c>
      <c r="J10" s="2">
        <v>128</v>
      </c>
      <c r="K10" s="2">
        <v>128</v>
      </c>
      <c r="L10" s="2">
        <v>129</v>
      </c>
      <c r="M10" s="2">
        <v>129</v>
      </c>
      <c r="N10" s="2">
        <v>129</v>
      </c>
      <c r="O10" s="2">
        <v>130</v>
      </c>
      <c r="P10" s="2">
        <v>130</v>
      </c>
      <c r="Q10" s="2"/>
      <c r="R10" s="2"/>
      <c r="S10" s="2"/>
    </row>
    <row r="11" spans="1:19" ht="12.75">
      <c r="A11" s="345"/>
      <c r="B11" s="355" t="s">
        <v>92</v>
      </c>
      <c r="C11" s="356"/>
      <c r="D11" s="31">
        <v>401</v>
      </c>
      <c r="E11" s="31">
        <v>400</v>
      </c>
      <c r="F11" s="2">
        <v>401</v>
      </c>
      <c r="G11" s="2">
        <v>412</v>
      </c>
      <c r="H11" s="2">
        <v>438</v>
      </c>
      <c r="I11" s="2">
        <v>449</v>
      </c>
      <c r="J11" s="2">
        <v>464</v>
      </c>
      <c r="K11" s="2">
        <v>464</v>
      </c>
      <c r="L11" s="2">
        <v>464</v>
      </c>
      <c r="M11" s="2">
        <v>464</v>
      </c>
      <c r="N11" s="2">
        <v>464</v>
      </c>
      <c r="O11" s="2">
        <v>464</v>
      </c>
      <c r="P11" s="2">
        <v>464</v>
      </c>
      <c r="Q11" s="2"/>
      <c r="R11" s="2"/>
      <c r="S11" s="2"/>
    </row>
    <row r="12" spans="1:19" ht="12.75">
      <c r="A12" s="345"/>
      <c r="B12" s="10"/>
      <c r="C12" s="31"/>
      <c r="D12" s="31"/>
      <c r="E12" s="31"/>
      <c r="F12" s="2"/>
      <c r="G12" s="2"/>
      <c r="H12" s="2"/>
      <c r="I12" s="2"/>
      <c r="J12" s="2"/>
      <c r="K12" s="2"/>
      <c r="L12" s="2"/>
      <c r="M12" s="2"/>
      <c r="N12" s="2"/>
      <c r="O12" s="2"/>
      <c r="P12" s="2"/>
      <c r="Q12" s="2"/>
      <c r="R12" s="2"/>
      <c r="S12" s="2"/>
    </row>
    <row r="13" spans="1:19" ht="12.75">
      <c r="A13" s="345" t="s">
        <v>228</v>
      </c>
      <c r="B13" s="10"/>
      <c r="C13" s="31"/>
      <c r="D13" s="31"/>
      <c r="E13" s="31"/>
      <c r="F13" s="2"/>
      <c r="G13" s="2"/>
      <c r="H13" s="2"/>
      <c r="I13" s="2"/>
      <c r="J13" s="2"/>
      <c r="K13" s="2"/>
      <c r="L13" s="2"/>
      <c r="M13" s="2"/>
      <c r="N13" s="2"/>
      <c r="O13" s="2"/>
      <c r="P13" s="2"/>
      <c r="Q13" s="2"/>
      <c r="R13" s="2"/>
      <c r="S13" s="2"/>
    </row>
    <row r="14" spans="1:19" ht="12.75">
      <c r="A14" s="345"/>
      <c r="B14" s="350" t="s">
        <v>22</v>
      </c>
      <c r="C14" s="357"/>
      <c r="D14" s="31"/>
      <c r="E14" s="31"/>
      <c r="F14" s="2"/>
      <c r="G14" s="2"/>
      <c r="H14" s="2"/>
      <c r="I14" s="2"/>
      <c r="J14" s="2"/>
      <c r="K14" s="2"/>
      <c r="L14" s="2"/>
      <c r="M14" s="2"/>
      <c r="N14" s="2"/>
      <c r="O14" s="2"/>
      <c r="P14" s="2"/>
      <c r="Q14" s="2"/>
      <c r="R14" s="2"/>
      <c r="S14" s="2"/>
    </row>
    <row r="15" spans="1:19" ht="12.75">
      <c r="A15" s="345"/>
      <c r="B15" s="350" t="s">
        <v>23</v>
      </c>
      <c r="C15" s="357"/>
      <c r="D15" s="31"/>
      <c r="E15" s="31"/>
      <c r="F15" s="2"/>
      <c r="G15" s="2"/>
      <c r="H15" s="2"/>
      <c r="I15" s="2"/>
      <c r="J15" s="2"/>
      <c r="K15" s="2"/>
      <c r="L15" s="2"/>
      <c r="M15" s="2"/>
      <c r="N15" s="2"/>
      <c r="O15" s="2"/>
      <c r="P15" s="2"/>
      <c r="Q15" s="2"/>
      <c r="R15" s="2"/>
      <c r="S15" s="2"/>
    </row>
    <row r="16" spans="1:19" ht="12.75">
      <c r="A16" s="345"/>
      <c r="B16" s="353" t="s">
        <v>24</v>
      </c>
      <c r="C16" s="358"/>
      <c r="D16" s="31"/>
      <c r="E16" s="31"/>
      <c r="F16" s="2"/>
      <c r="G16" s="2"/>
      <c r="H16" s="2"/>
      <c r="I16" s="2"/>
      <c r="J16" s="2"/>
      <c r="K16" s="2"/>
      <c r="L16" s="2"/>
      <c r="M16" s="2"/>
      <c r="N16" s="2"/>
      <c r="O16" s="2"/>
      <c r="P16" s="2"/>
      <c r="Q16" s="2"/>
      <c r="R16" s="2"/>
      <c r="S16" s="2"/>
    </row>
    <row r="17" spans="1:19" ht="12.75">
      <c r="A17" s="345"/>
      <c r="B17" s="353" t="s">
        <v>25</v>
      </c>
      <c r="C17" s="358"/>
      <c r="D17" s="31"/>
      <c r="E17" s="31"/>
      <c r="F17" s="2"/>
      <c r="G17" s="2"/>
      <c r="H17" s="2"/>
      <c r="I17" s="2"/>
      <c r="J17" s="2"/>
      <c r="K17" s="2"/>
      <c r="L17" s="2"/>
      <c r="M17" s="2"/>
      <c r="N17" s="2"/>
      <c r="O17" s="2"/>
      <c r="P17" s="2"/>
      <c r="Q17" s="2"/>
      <c r="R17" s="2"/>
      <c r="S17" s="2"/>
    </row>
    <row r="18" spans="1:19" ht="12.75">
      <c r="A18" s="345"/>
      <c r="B18" s="10"/>
      <c r="C18" s="31"/>
      <c r="D18" s="31"/>
      <c r="E18" s="31"/>
      <c r="F18" s="2"/>
      <c r="G18" s="2"/>
      <c r="H18" s="2"/>
      <c r="I18" s="2"/>
      <c r="J18" s="2"/>
      <c r="K18" s="2"/>
      <c r="L18" s="2"/>
      <c r="M18" s="2"/>
      <c r="N18" s="2"/>
      <c r="O18" s="2"/>
      <c r="P18" s="2"/>
      <c r="Q18" s="2"/>
      <c r="R18" s="2"/>
      <c r="S18" s="2"/>
    </row>
    <row r="19" spans="1:19" ht="12.75">
      <c r="A19" s="345" t="s">
        <v>229</v>
      </c>
      <c r="B19" s="10"/>
      <c r="C19" s="31"/>
      <c r="D19" s="31"/>
      <c r="E19" s="31"/>
      <c r="F19" s="2"/>
      <c r="G19" s="2"/>
      <c r="H19" s="2"/>
      <c r="I19" s="2"/>
      <c r="J19" s="2"/>
      <c r="K19" s="2"/>
      <c r="L19" s="2"/>
      <c r="M19" s="2"/>
      <c r="N19" s="2"/>
      <c r="O19" s="2"/>
      <c r="P19" s="2"/>
      <c r="Q19" s="2"/>
      <c r="R19" s="2"/>
      <c r="S19" s="2"/>
    </row>
    <row r="20" spans="1:19" ht="12.75">
      <c r="A20" s="345"/>
      <c r="B20" s="350" t="s">
        <v>22</v>
      </c>
      <c r="C20" s="357"/>
      <c r="D20" s="31"/>
      <c r="E20" s="31"/>
      <c r="F20" s="2"/>
      <c r="G20" s="2"/>
      <c r="H20" s="2"/>
      <c r="I20" s="2"/>
      <c r="J20" s="2"/>
      <c r="K20" s="2"/>
      <c r="L20" s="2"/>
      <c r="M20" s="2"/>
      <c r="N20" s="2"/>
      <c r="O20" s="2"/>
      <c r="P20" s="2"/>
      <c r="Q20" s="2"/>
      <c r="R20" s="2"/>
      <c r="S20" s="2"/>
    </row>
    <row r="21" spans="1:19" ht="12.75">
      <c r="A21" s="345"/>
      <c r="B21" s="350" t="s">
        <v>23</v>
      </c>
      <c r="C21" s="357"/>
      <c r="D21" s="31"/>
      <c r="E21" s="31"/>
      <c r="F21" s="2"/>
      <c r="G21" s="2"/>
      <c r="H21" s="2"/>
      <c r="I21" s="2"/>
      <c r="J21" s="2"/>
      <c r="K21" s="2"/>
      <c r="L21" s="2"/>
      <c r="M21" s="2"/>
      <c r="N21" s="2"/>
      <c r="O21" s="2"/>
      <c r="P21" s="2"/>
      <c r="Q21" s="2"/>
      <c r="R21" s="2"/>
      <c r="S21" s="2"/>
    </row>
    <row r="22" spans="1:19" ht="12.75">
      <c r="A22" s="345"/>
      <c r="B22" s="353" t="s">
        <v>24</v>
      </c>
      <c r="C22" s="358"/>
      <c r="D22" s="31"/>
      <c r="E22" s="31"/>
      <c r="F22" s="2"/>
      <c r="G22" s="2"/>
      <c r="H22" s="2"/>
      <c r="I22" s="2"/>
      <c r="J22" s="2"/>
      <c r="K22" s="2"/>
      <c r="L22" s="2"/>
      <c r="M22" s="2"/>
      <c r="N22" s="2"/>
      <c r="O22" s="2"/>
      <c r="P22" s="2"/>
      <c r="Q22" s="2"/>
      <c r="R22" s="2"/>
      <c r="S22" s="2"/>
    </row>
    <row r="23" spans="1:19" ht="12.75">
      <c r="A23" s="345"/>
      <c r="B23" s="353" t="s">
        <v>25</v>
      </c>
      <c r="C23" s="358"/>
      <c r="D23" s="31"/>
      <c r="E23" s="31"/>
      <c r="F23" s="2"/>
      <c r="G23" s="2"/>
      <c r="H23" s="2"/>
      <c r="I23" s="2"/>
      <c r="J23" s="2"/>
      <c r="K23" s="2"/>
      <c r="L23" s="2"/>
      <c r="M23" s="2"/>
      <c r="N23" s="2"/>
      <c r="O23" s="2"/>
      <c r="P23" s="2"/>
      <c r="Q23" s="2"/>
      <c r="R23" s="2"/>
      <c r="S23" s="2"/>
    </row>
    <row r="24" spans="1:19" ht="12.75">
      <c r="A24" s="345"/>
      <c r="B24" s="10"/>
      <c r="C24" s="31"/>
      <c r="D24" s="31"/>
      <c r="E24" s="31"/>
      <c r="F24" s="2"/>
      <c r="G24" s="2"/>
      <c r="H24" s="2"/>
      <c r="I24" s="2"/>
      <c r="J24" s="2"/>
      <c r="K24" s="2"/>
      <c r="L24" s="2"/>
      <c r="M24" s="2"/>
      <c r="N24" s="2"/>
      <c r="O24" s="2"/>
      <c r="P24" s="2"/>
      <c r="Q24" s="2"/>
      <c r="R24" s="2"/>
      <c r="S24" s="2"/>
    </row>
    <row r="25" spans="1:19" ht="12.75">
      <c r="A25" s="345" t="s">
        <v>29</v>
      </c>
      <c r="B25" s="10"/>
      <c r="C25" s="31"/>
      <c r="D25" s="31"/>
      <c r="E25" s="31"/>
      <c r="F25" s="2"/>
      <c r="G25" s="2"/>
      <c r="H25" s="2"/>
      <c r="I25" s="2"/>
      <c r="J25" s="2"/>
      <c r="K25" s="2"/>
      <c r="L25" s="2"/>
      <c r="M25" s="2"/>
      <c r="N25" s="2"/>
      <c r="O25" s="2"/>
      <c r="P25" s="2"/>
      <c r="Q25" s="2"/>
      <c r="R25" s="2"/>
      <c r="S25" s="2"/>
    </row>
    <row r="26" spans="1:19" ht="12.75">
      <c r="A26" s="345"/>
      <c r="B26" s="350" t="s">
        <v>22</v>
      </c>
      <c r="C26" s="357"/>
      <c r="D26" s="31"/>
      <c r="E26" s="31"/>
      <c r="F26" s="2">
        <v>10</v>
      </c>
      <c r="G26" s="2">
        <v>10</v>
      </c>
      <c r="H26" s="2">
        <v>10</v>
      </c>
      <c r="I26" s="2">
        <v>10</v>
      </c>
      <c r="J26" s="2">
        <v>10</v>
      </c>
      <c r="K26" s="2">
        <v>10</v>
      </c>
      <c r="L26" s="2">
        <v>10</v>
      </c>
      <c r="M26" s="2">
        <v>10</v>
      </c>
      <c r="N26" s="2">
        <v>10</v>
      </c>
      <c r="O26" s="2">
        <v>10</v>
      </c>
      <c r="P26" s="2">
        <v>10</v>
      </c>
      <c r="Q26" s="2"/>
      <c r="R26" s="2"/>
      <c r="S26" s="2"/>
    </row>
    <row r="27" spans="1:19" ht="12.75">
      <c r="A27" s="352" t="s">
        <v>230</v>
      </c>
      <c r="B27" s="350" t="s">
        <v>23</v>
      </c>
      <c r="C27" s="357"/>
      <c r="D27" s="31"/>
      <c r="E27" s="31"/>
      <c r="F27" s="2">
        <v>91</v>
      </c>
      <c r="G27" s="2">
        <v>92</v>
      </c>
      <c r="H27" s="2">
        <v>93</v>
      </c>
      <c r="I27" s="2">
        <v>93</v>
      </c>
      <c r="J27" s="2">
        <v>93</v>
      </c>
      <c r="K27" s="2">
        <v>94</v>
      </c>
      <c r="L27" s="2">
        <v>94</v>
      </c>
      <c r="M27" s="2">
        <v>94</v>
      </c>
      <c r="N27" s="2">
        <v>94</v>
      </c>
      <c r="O27" s="2">
        <v>95</v>
      </c>
      <c r="P27" s="2">
        <v>95</v>
      </c>
      <c r="Q27" s="2"/>
      <c r="R27" s="2"/>
      <c r="S27" s="2"/>
    </row>
    <row r="28" spans="1:19" ht="12.75">
      <c r="A28" s="40" t="s">
        <v>231</v>
      </c>
      <c r="B28" s="353" t="s">
        <v>24</v>
      </c>
      <c r="C28" s="358"/>
      <c r="D28" s="31"/>
      <c r="E28" s="31"/>
      <c r="F28" s="2">
        <v>112</v>
      </c>
      <c r="G28" s="2">
        <v>117</v>
      </c>
      <c r="H28" s="2">
        <v>122</v>
      </c>
      <c r="I28" s="2">
        <v>124</v>
      </c>
      <c r="J28" s="2">
        <v>127</v>
      </c>
      <c r="K28" s="2">
        <v>128</v>
      </c>
      <c r="L28" s="2">
        <v>129</v>
      </c>
      <c r="M28" s="2">
        <v>130</v>
      </c>
      <c r="N28" s="2">
        <v>131</v>
      </c>
      <c r="O28" s="2">
        <v>131</v>
      </c>
      <c r="P28" s="2">
        <v>132</v>
      </c>
      <c r="Q28" s="2"/>
      <c r="R28" s="2"/>
      <c r="S28" s="2"/>
    </row>
    <row r="29" spans="1:19" ht="12.75">
      <c r="A29" s="40"/>
      <c r="B29" s="353" t="s">
        <v>25</v>
      </c>
      <c r="C29" s="358"/>
      <c r="D29" s="31"/>
      <c r="E29" s="31"/>
      <c r="F29" s="2">
        <v>4</v>
      </c>
      <c r="G29" s="2">
        <v>4</v>
      </c>
      <c r="H29" s="2">
        <v>5</v>
      </c>
      <c r="I29" s="2">
        <v>5</v>
      </c>
      <c r="J29" s="2">
        <v>6</v>
      </c>
      <c r="K29" s="2">
        <v>6</v>
      </c>
      <c r="L29" s="2">
        <v>6</v>
      </c>
      <c r="M29" s="2">
        <v>6</v>
      </c>
      <c r="N29" s="2">
        <v>6</v>
      </c>
      <c r="O29" s="2">
        <v>6</v>
      </c>
      <c r="P29" s="2">
        <v>6</v>
      </c>
      <c r="Q29" s="2"/>
      <c r="R29" s="2"/>
      <c r="S29" s="2"/>
    </row>
    <row r="30" spans="1:19" ht="12.75">
      <c r="A30" s="345"/>
      <c r="B30" s="10"/>
      <c r="C30" s="31"/>
      <c r="D30" s="31"/>
      <c r="E30" s="31"/>
      <c r="F30" s="2"/>
      <c r="G30" s="2"/>
      <c r="H30" s="2"/>
      <c r="I30" s="2"/>
      <c r="J30" s="2"/>
      <c r="K30" s="2"/>
      <c r="L30" s="2"/>
      <c r="M30" s="2"/>
      <c r="N30" s="2"/>
      <c r="O30" s="2"/>
      <c r="P30" s="2"/>
      <c r="Q30" s="2"/>
      <c r="R30" s="2"/>
      <c r="S30" s="2"/>
    </row>
    <row r="31" spans="1:19" ht="12.75">
      <c r="A31" s="345" t="s">
        <v>232</v>
      </c>
      <c r="B31" s="10"/>
      <c r="C31" s="31"/>
      <c r="D31" s="31"/>
      <c r="E31" s="31"/>
      <c r="F31" s="2"/>
      <c r="G31" s="2"/>
      <c r="H31" s="2"/>
      <c r="I31" s="2"/>
      <c r="J31" s="2"/>
      <c r="K31" s="2"/>
      <c r="L31" s="2"/>
      <c r="M31" s="2"/>
      <c r="N31" s="2"/>
      <c r="O31" s="2"/>
      <c r="P31" s="2"/>
      <c r="Q31" s="2"/>
      <c r="R31" s="2"/>
      <c r="S31" s="2"/>
    </row>
    <row r="32" spans="1:19" ht="12.75">
      <c r="A32" s="10"/>
      <c r="B32" s="350" t="s">
        <v>22</v>
      </c>
      <c r="C32" s="31">
        <f aca="true" t="shared" si="0" ref="C32:S32">+C7+C14+C20+C26</f>
        <v>53.625</v>
      </c>
      <c r="D32" s="31">
        <f t="shared" si="0"/>
        <v>45.525</v>
      </c>
      <c r="E32" s="31">
        <f t="shared" si="0"/>
        <v>82.125</v>
      </c>
      <c r="F32" s="2">
        <f t="shared" si="0"/>
        <v>82</v>
      </c>
      <c r="G32" s="2">
        <f t="shared" si="0"/>
        <v>82</v>
      </c>
      <c r="H32" s="2">
        <f t="shared" si="0"/>
        <v>82</v>
      </c>
      <c r="I32" s="2">
        <f t="shared" si="0"/>
        <v>82</v>
      </c>
      <c r="J32" s="2">
        <f t="shared" si="0"/>
        <v>82</v>
      </c>
      <c r="K32" s="2">
        <f t="shared" si="0"/>
        <v>83</v>
      </c>
      <c r="L32" s="2">
        <f t="shared" si="0"/>
        <v>83</v>
      </c>
      <c r="M32" s="2">
        <f t="shared" si="0"/>
        <v>83</v>
      </c>
      <c r="N32" s="2">
        <f t="shared" si="0"/>
        <v>83</v>
      </c>
      <c r="O32" s="2">
        <f t="shared" si="0"/>
        <v>83</v>
      </c>
      <c r="P32" s="2">
        <f t="shared" si="0"/>
        <v>83</v>
      </c>
      <c r="Q32" s="2">
        <f t="shared" si="0"/>
        <v>0</v>
      </c>
      <c r="R32" s="2">
        <f t="shared" si="0"/>
        <v>0</v>
      </c>
      <c r="S32" s="2">
        <f t="shared" si="0"/>
        <v>0</v>
      </c>
    </row>
    <row r="33" spans="1:19" ht="12.75">
      <c r="A33" s="10"/>
      <c r="B33" s="350" t="s">
        <v>23</v>
      </c>
      <c r="C33" s="31">
        <f aca="true" t="shared" si="1" ref="C33:S33">+C8+C15+C21+C27</f>
        <v>223.725</v>
      </c>
      <c r="D33" s="31">
        <f t="shared" si="1"/>
        <v>249.325</v>
      </c>
      <c r="E33" s="31">
        <f t="shared" si="1"/>
        <v>282.975</v>
      </c>
      <c r="F33" s="2">
        <f t="shared" si="1"/>
        <v>284</v>
      </c>
      <c r="G33" s="2">
        <f t="shared" si="1"/>
        <v>286</v>
      </c>
      <c r="H33" s="2">
        <f t="shared" si="1"/>
        <v>290</v>
      </c>
      <c r="I33" s="2">
        <f t="shared" si="1"/>
        <v>290</v>
      </c>
      <c r="J33" s="2">
        <f t="shared" si="1"/>
        <v>291</v>
      </c>
      <c r="K33" s="2">
        <f t="shared" si="1"/>
        <v>293</v>
      </c>
      <c r="L33" s="2">
        <f t="shared" si="1"/>
        <v>294</v>
      </c>
      <c r="M33" s="2">
        <f t="shared" si="1"/>
        <v>294</v>
      </c>
      <c r="N33" s="2">
        <f t="shared" si="1"/>
        <v>294</v>
      </c>
      <c r="O33" s="2">
        <f t="shared" si="1"/>
        <v>297</v>
      </c>
      <c r="P33" s="2">
        <f t="shared" si="1"/>
        <v>298</v>
      </c>
      <c r="Q33" s="2">
        <f t="shared" si="1"/>
        <v>0</v>
      </c>
      <c r="R33" s="2">
        <f t="shared" si="1"/>
        <v>0</v>
      </c>
      <c r="S33" s="2">
        <f t="shared" si="1"/>
        <v>0</v>
      </c>
    </row>
    <row r="34" spans="1:19" ht="12.75">
      <c r="A34" s="10"/>
      <c r="B34" s="353" t="s">
        <v>24</v>
      </c>
      <c r="C34" s="31">
        <f aca="true" t="shared" si="2" ref="C34:S34">+C9+C16+C22+C28</f>
        <v>444.2</v>
      </c>
      <c r="D34" s="31">
        <f t="shared" si="2"/>
        <v>468.3375</v>
      </c>
      <c r="E34" s="31">
        <f t="shared" si="2"/>
        <v>489.803125</v>
      </c>
      <c r="F34" s="2">
        <f t="shared" si="2"/>
        <v>495</v>
      </c>
      <c r="G34" s="2">
        <f t="shared" si="2"/>
        <v>517</v>
      </c>
      <c r="H34" s="2">
        <f t="shared" si="2"/>
        <v>536</v>
      </c>
      <c r="I34" s="2">
        <f t="shared" si="2"/>
        <v>547</v>
      </c>
      <c r="J34" s="2">
        <f t="shared" si="2"/>
        <v>558</v>
      </c>
      <c r="K34" s="2">
        <f t="shared" si="2"/>
        <v>563</v>
      </c>
      <c r="L34" s="2">
        <f t="shared" si="2"/>
        <v>568</v>
      </c>
      <c r="M34" s="2">
        <f t="shared" si="2"/>
        <v>573</v>
      </c>
      <c r="N34" s="2">
        <f t="shared" si="2"/>
        <v>576</v>
      </c>
      <c r="O34" s="2">
        <f t="shared" si="2"/>
        <v>578</v>
      </c>
      <c r="P34" s="2">
        <f t="shared" si="2"/>
        <v>581</v>
      </c>
      <c r="Q34" s="2">
        <f t="shared" si="2"/>
        <v>0</v>
      </c>
      <c r="R34" s="2">
        <f t="shared" si="2"/>
        <v>0</v>
      </c>
      <c r="S34" s="2">
        <f t="shared" si="2"/>
        <v>0</v>
      </c>
    </row>
    <row r="35" spans="1:19" ht="13.5" thickBot="1">
      <c r="A35" s="10"/>
      <c r="B35" s="353" t="s">
        <v>25</v>
      </c>
      <c r="C35" s="37">
        <f aca="true" t="shared" si="3" ref="C35:S35">+C10+C17+C23+C29</f>
        <v>88.65625</v>
      </c>
      <c r="D35" s="37">
        <f t="shared" si="3"/>
        <v>98.6875</v>
      </c>
      <c r="E35" s="37">
        <f t="shared" si="3"/>
        <v>105.4375</v>
      </c>
      <c r="F35" s="38">
        <f t="shared" si="3"/>
        <v>103</v>
      </c>
      <c r="G35" s="38">
        <f t="shared" si="3"/>
        <v>108</v>
      </c>
      <c r="H35" s="38">
        <f t="shared" si="3"/>
        <v>121</v>
      </c>
      <c r="I35" s="38">
        <f t="shared" si="3"/>
        <v>133</v>
      </c>
      <c r="J35" s="38">
        <f t="shared" si="3"/>
        <v>134</v>
      </c>
      <c r="K35" s="38">
        <f t="shared" si="3"/>
        <v>134</v>
      </c>
      <c r="L35" s="38">
        <f t="shared" si="3"/>
        <v>135</v>
      </c>
      <c r="M35" s="38">
        <f t="shared" si="3"/>
        <v>135</v>
      </c>
      <c r="N35" s="38">
        <f t="shared" si="3"/>
        <v>135</v>
      </c>
      <c r="O35" s="38">
        <f t="shared" si="3"/>
        <v>136</v>
      </c>
      <c r="P35" s="38">
        <f t="shared" si="3"/>
        <v>136</v>
      </c>
      <c r="Q35" s="38">
        <f t="shared" si="3"/>
        <v>0</v>
      </c>
      <c r="R35" s="38">
        <f t="shared" si="3"/>
        <v>0</v>
      </c>
      <c r="S35" s="38">
        <f t="shared" si="3"/>
        <v>0</v>
      </c>
    </row>
    <row r="36" spans="1:19" ht="12.75">
      <c r="A36" s="10"/>
      <c r="B36" s="359" t="s">
        <v>31</v>
      </c>
      <c r="C36" s="31">
        <f aca="true" t="shared" si="4" ref="C36:S36">SUM(C32:C35)</f>
        <v>810.20625</v>
      </c>
      <c r="D36" s="31">
        <f t="shared" si="4"/>
        <v>861.875</v>
      </c>
      <c r="E36" s="31">
        <f t="shared" si="4"/>
        <v>960.340625</v>
      </c>
      <c r="F36" s="2">
        <f t="shared" si="4"/>
        <v>964</v>
      </c>
      <c r="G36" s="2">
        <f t="shared" si="4"/>
        <v>993</v>
      </c>
      <c r="H36" s="2">
        <f t="shared" si="4"/>
        <v>1029</v>
      </c>
      <c r="I36" s="2">
        <f t="shared" si="4"/>
        <v>1052</v>
      </c>
      <c r="J36" s="2">
        <f t="shared" si="4"/>
        <v>1065</v>
      </c>
      <c r="K36" s="2">
        <f t="shared" si="4"/>
        <v>1073</v>
      </c>
      <c r="L36" s="2">
        <f t="shared" si="4"/>
        <v>1080</v>
      </c>
      <c r="M36" s="2">
        <f t="shared" si="4"/>
        <v>1085</v>
      </c>
      <c r="N36" s="2">
        <f t="shared" si="4"/>
        <v>1088</v>
      </c>
      <c r="O36" s="2">
        <f t="shared" si="4"/>
        <v>1094</v>
      </c>
      <c r="P36" s="2">
        <f t="shared" si="4"/>
        <v>1098</v>
      </c>
      <c r="Q36" s="2">
        <f t="shared" si="4"/>
        <v>0</v>
      </c>
      <c r="R36" s="2">
        <f t="shared" si="4"/>
        <v>0</v>
      </c>
      <c r="S36" s="2">
        <f t="shared" si="4"/>
        <v>0</v>
      </c>
    </row>
    <row r="37" spans="1:19" ht="12.75">
      <c r="A37" s="10"/>
      <c r="B37" s="10"/>
      <c r="C37" s="31"/>
      <c r="D37" s="31"/>
      <c r="E37" s="31"/>
      <c r="F37" s="2"/>
      <c r="G37" s="2"/>
      <c r="H37" s="2"/>
      <c r="I37" s="2"/>
      <c r="J37" s="2"/>
      <c r="K37" s="2"/>
      <c r="L37" s="2"/>
      <c r="M37" s="2"/>
      <c r="N37" s="2"/>
      <c r="O37" s="2"/>
      <c r="P37" s="2"/>
      <c r="Q37" s="2"/>
      <c r="R37" s="2"/>
      <c r="S37" s="2"/>
    </row>
    <row r="38" spans="1:19" ht="12.75">
      <c r="A38" s="10"/>
      <c r="B38" s="345" t="s">
        <v>92</v>
      </c>
      <c r="C38" s="360">
        <v>395</v>
      </c>
      <c r="D38" s="31">
        <f aca="true" t="shared" si="5" ref="D38:S38">+D11</f>
        <v>401</v>
      </c>
      <c r="E38" s="31">
        <f t="shared" si="5"/>
        <v>400</v>
      </c>
      <c r="F38" s="2">
        <f t="shared" si="5"/>
        <v>401</v>
      </c>
      <c r="G38" s="2">
        <f t="shared" si="5"/>
        <v>412</v>
      </c>
      <c r="H38" s="2">
        <f t="shared" si="5"/>
        <v>438</v>
      </c>
      <c r="I38" s="2">
        <f t="shared" si="5"/>
        <v>449</v>
      </c>
      <c r="J38" s="2">
        <f t="shared" si="5"/>
        <v>464</v>
      </c>
      <c r="K38" s="2">
        <f t="shared" si="5"/>
        <v>464</v>
      </c>
      <c r="L38" s="2">
        <f t="shared" si="5"/>
        <v>464</v>
      </c>
      <c r="M38" s="2">
        <f t="shared" si="5"/>
        <v>464</v>
      </c>
      <c r="N38" s="2">
        <f t="shared" si="5"/>
        <v>464</v>
      </c>
      <c r="O38" s="2">
        <f t="shared" si="5"/>
        <v>464</v>
      </c>
      <c r="P38" s="2">
        <f t="shared" si="5"/>
        <v>464</v>
      </c>
      <c r="Q38" s="2">
        <f t="shared" si="5"/>
        <v>0</v>
      </c>
      <c r="R38" s="2">
        <f t="shared" si="5"/>
        <v>0</v>
      </c>
      <c r="S38" s="2">
        <f t="shared" si="5"/>
        <v>0</v>
      </c>
    </row>
    <row r="39" spans="1:5" ht="12.75">
      <c r="A39" s="10"/>
      <c r="B39" s="10"/>
      <c r="C39" s="10"/>
      <c r="D39" s="10"/>
      <c r="E39" s="10"/>
    </row>
    <row r="40" spans="1:5" ht="12.75">
      <c r="A40" s="10"/>
      <c r="B40" s="10"/>
      <c r="C40" s="10"/>
      <c r="D40" s="10"/>
      <c r="E40" s="10"/>
    </row>
    <row r="41" spans="1:5" ht="12.75">
      <c r="A41" s="10"/>
      <c r="B41" s="10"/>
      <c r="C41" s="10"/>
      <c r="D41" s="10"/>
      <c r="E41" s="10"/>
    </row>
    <row r="42" spans="1:5" ht="12.75">
      <c r="A42" s="40" t="s">
        <v>227</v>
      </c>
      <c r="B42" s="324" t="s">
        <v>233</v>
      </c>
      <c r="C42" s="324"/>
      <c r="D42" s="10"/>
      <c r="E42" s="10"/>
    </row>
    <row r="43" spans="1:5" ht="12.75">
      <c r="A43" s="40" t="s">
        <v>230</v>
      </c>
      <c r="B43" s="324" t="s">
        <v>234</v>
      </c>
      <c r="C43" s="324"/>
      <c r="D43" s="10"/>
      <c r="E43" s="10"/>
    </row>
    <row r="44" spans="1:5" ht="12.75">
      <c r="A44" s="40" t="s">
        <v>231</v>
      </c>
      <c r="B44" s="324" t="s">
        <v>235</v>
      </c>
      <c r="C44" s="324"/>
      <c r="D44" s="10"/>
      <c r="E44" s="10"/>
    </row>
    <row r="45" spans="1:5" ht="12.75">
      <c r="A45" s="10"/>
      <c r="B45" s="10"/>
      <c r="C45" s="10"/>
      <c r="D45" s="10"/>
      <c r="E45" s="10"/>
    </row>
    <row r="46" spans="1:5" ht="12.75">
      <c r="A46" s="10"/>
      <c r="B46" s="10"/>
      <c r="C46" s="10"/>
      <c r="D46" s="10"/>
      <c r="E46" s="10"/>
    </row>
    <row r="47" spans="1:5" ht="12.75">
      <c r="A47" s="10"/>
      <c r="B47" s="10"/>
      <c r="C47" s="10"/>
      <c r="D47" s="10"/>
      <c r="E47" s="10"/>
    </row>
    <row r="48" spans="1:5" ht="12.75">
      <c r="A48" s="10"/>
      <c r="B48" s="10"/>
      <c r="C48" s="10"/>
      <c r="D48" s="10"/>
      <c r="E48" s="10"/>
    </row>
    <row r="49" spans="1:5" ht="12.75">
      <c r="A49" s="10"/>
      <c r="B49" s="10"/>
      <c r="C49" s="10"/>
      <c r="D49" s="10"/>
      <c r="E49" s="10"/>
    </row>
    <row r="50" spans="1:5" ht="12.75">
      <c r="A50" s="10"/>
      <c r="B50" s="10"/>
      <c r="C50" s="10"/>
      <c r="D50" s="10"/>
      <c r="E50" s="10"/>
    </row>
    <row r="51" spans="1:5" ht="12.75">
      <c r="A51" s="10"/>
      <c r="B51" s="10"/>
      <c r="C51" s="10"/>
      <c r="D51" s="10"/>
      <c r="E51" s="10"/>
    </row>
    <row r="52" spans="1:5" ht="12.75">
      <c r="A52" s="10"/>
      <c r="B52" s="10"/>
      <c r="C52" s="10"/>
      <c r="D52" s="10"/>
      <c r="E52" s="10"/>
    </row>
    <row r="53" spans="1:5" ht="12.75">
      <c r="A53" s="10"/>
      <c r="B53" s="10"/>
      <c r="C53" s="10"/>
      <c r="D53" s="10"/>
      <c r="E53" s="10"/>
    </row>
    <row r="54" spans="1:5" ht="12.75">
      <c r="A54" s="10"/>
      <c r="B54" s="10"/>
      <c r="C54" s="10"/>
      <c r="D54" s="10"/>
      <c r="E54" s="10"/>
    </row>
    <row r="55" spans="1:5" ht="12.75">
      <c r="A55" s="10"/>
      <c r="B55" s="10"/>
      <c r="C55" s="10"/>
      <c r="D55" s="10"/>
      <c r="E55" s="10"/>
    </row>
    <row r="56" spans="1:5" ht="12.75">
      <c r="A56" s="10"/>
      <c r="B56" s="10"/>
      <c r="C56" s="10"/>
      <c r="D56" s="10"/>
      <c r="E56" s="10"/>
    </row>
    <row r="57" spans="1:5" ht="12.75">
      <c r="A57" s="10"/>
      <c r="B57" s="10"/>
      <c r="C57" s="10"/>
      <c r="D57" s="10"/>
      <c r="E57" s="10"/>
    </row>
    <row r="58" spans="1:5" ht="12.75">
      <c r="A58" s="10"/>
      <c r="B58" s="10"/>
      <c r="C58" s="10"/>
      <c r="D58" s="10"/>
      <c r="E58" s="10"/>
    </row>
    <row r="59" spans="1:5" ht="12.75">
      <c r="A59" s="10"/>
      <c r="B59" s="10"/>
      <c r="C59" s="10"/>
      <c r="D59" s="10"/>
      <c r="E59" s="10"/>
    </row>
    <row r="60" spans="1:5" ht="12.75">
      <c r="A60" s="10"/>
      <c r="B60" s="10"/>
      <c r="C60" s="10"/>
      <c r="D60" s="10"/>
      <c r="E60" s="10"/>
    </row>
    <row r="61" spans="1:5" ht="12.75">
      <c r="A61" s="10"/>
      <c r="B61" s="10"/>
      <c r="C61" s="10"/>
      <c r="D61" s="10"/>
      <c r="E61" s="10"/>
    </row>
    <row r="62" spans="1:5" ht="12.75">
      <c r="A62" s="10"/>
      <c r="B62" s="10"/>
      <c r="C62" s="10"/>
      <c r="D62" s="10"/>
      <c r="E62" s="10"/>
    </row>
    <row r="63" spans="1:5" ht="12.75">
      <c r="A63" s="10"/>
      <c r="B63" s="10"/>
      <c r="C63" s="10"/>
      <c r="D63" s="10"/>
      <c r="E63" s="10"/>
    </row>
    <row r="64" spans="1:5" ht="12.75">
      <c r="A64" s="10"/>
      <c r="B64" s="10"/>
      <c r="C64" s="10"/>
      <c r="D64" s="10"/>
      <c r="E64" s="10"/>
    </row>
    <row r="65" spans="1:5" ht="12.75">
      <c r="A65" s="10"/>
      <c r="B65" s="10"/>
      <c r="C65" s="10"/>
      <c r="D65" s="10"/>
      <c r="E65" s="10"/>
    </row>
    <row r="66" spans="1:5" ht="12.75">
      <c r="A66" s="10"/>
      <c r="B66" s="10"/>
      <c r="C66" s="10"/>
      <c r="D66" s="10"/>
      <c r="E66" s="10"/>
    </row>
    <row r="67" spans="1:5" ht="12.75">
      <c r="A67" s="10"/>
      <c r="B67" s="10"/>
      <c r="C67" s="10"/>
      <c r="D67" s="10"/>
      <c r="E67" s="10"/>
    </row>
    <row r="68" spans="1:5" ht="12.75">
      <c r="A68" s="10"/>
      <c r="B68" s="10"/>
      <c r="C68" s="10"/>
      <c r="D68" s="10"/>
      <c r="E68" s="10"/>
    </row>
    <row r="69" spans="1:5" ht="12.75">
      <c r="A69" s="10"/>
      <c r="B69" s="10"/>
      <c r="C69" s="10"/>
      <c r="D69" s="10"/>
      <c r="E69" s="10"/>
    </row>
    <row r="70" spans="1:5" ht="12.75">
      <c r="A70" s="10"/>
      <c r="B70" s="10"/>
      <c r="C70" s="10"/>
      <c r="D70" s="10"/>
      <c r="E70" s="10"/>
    </row>
  </sheetData>
  <printOptions horizontalCentered="1"/>
  <pageMargins left="0.25" right="0.25" top="1" bottom="1" header="0.5" footer="0.5"/>
  <pageSetup fitToHeight="1" fitToWidth="1" horizontalDpi="600" verticalDpi="600" orientation="landscape" scale="74" r:id="rId3"/>
  <headerFooter alignWithMargins="0">
    <oddFooter>&amp;R&amp;8Prepared by Office of Planning, Budgeting and Policy Analysis,  &amp;F  &amp;D</oddFooter>
  </headerFooter>
  <legacyDrawing r:id="rId2"/>
</worksheet>
</file>

<file path=xl/worksheets/sheet11.xml><?xml version="1.0" encoding="utf-8"?>
<worksheet xmlns="http://schemas.openxmlformats.org/spreadsheetml/2006/main" xmlns:r="http://schemas.openxmlformats.org/officeDocument/2006/relationships">
  <dimension ref="A1:S22"/>
  <sheetViews>
    <sheetView workbookViewId="0" topLeftCell="A1">
      <selection activeCell="A1" sqref="A1"/>
    </sheetView>
  </sheetViews>
  <sheetFormatPr defaultColWidth="9.140625" defaultRowHeight="12.75"/>
  <sheetData>
    <row r="1" spans="1:10" ht="15.75">
      <c r="A1" s="7" t="s">
        <v>93</v>
      </c>
      <c r="B1" s="8"/>
      <c r="C1" s="8"/>
      <c r="D1" s="8"/>
      <c r="E1" s="8"/>
      <c r="F1" s="8"/>
      <c r="G1" s="8"/>
      <c r="H1" s="8"/>
      <c r="I1" s="8"/>
      <c r="J1" s="8"/>
    </row>
    <row r="2" ht="12.75">
      <c r="A2" s="45"/>
    </row>
    <row r="3" spans="1:5" ht="13.5" thickBot="1">
      <c r="A3" s="56" t="s">
        <v>176</v>
      </c>
      <c r="B3" s="10"/>
      <c r="C3" s="10"/>
      <c r="D3" s="10"/>
      <c r="E3" s="10"/>
    </row>
    <row r="4" spans="1:19" ht="13.5" thickBot="1">
      <c r="A4" s="10"/>
      <c r="B4" s="10"/>
      <c r="C4" s="11" t="s">
        <v>2</v>
      </c>
      <c r="D4" s="12" t="s">
        <v>2</v>
      </c>
      <c r="E4" s="13" t="s">
        <v>2</v>
      </c>
      <c r="F4" s="14" t="s">
        <v>3</v>
      </c>
      <c r="G4" s="14"/>
      <c r="H4" s="14"/>
      <c r="I4" s="14"/>
      <c r="J4" s="15"/>
      <c r="K4" s="15"/>
      <c r="L4" s="15"/>
      <c r="M4" s="15"/>
      <c r="N4" s="15"/>
      <c r="O4" s="15"/>
      <c r="P4" s="15"/>
      <c r="Q4" s="15"/>
      <c r="R4" s="16"/>
      <c r="S4" s="17"/>
    </row>
    <row r="5" spans="1:19" ht="13.5" thickBot="1">
      <c r="A5" s="10"/>
      <c r="B5" s="10"/>
      <c r="C5" s="18" t="s">
        <v>4</v>
      </c>
      <c r="D5" s="19" t="s">
        <v>5</v>
      </c>
      <c r="E5" s="20" t="s">
        <v>6</v>
      </c>
      <c r="F5" s="21" t="s">
        <v>7</v>
      </c>
      <c r="G5" s="22" t="s">
        <v>8</v>
      </c>
      <c r="H5" s="23" t="s">
        <v>9</v>
      </c>
      <c r="I5" s="23" t="s">
        <v>10</v>
      </c>
      <c r="J5" s="24" t="s">
        <v>11</v>
      </c>
      <c r="K5" s="25" t="s">
        <v>12</v>
      </c>
      <c r="L5" s="25" t="s">
        <v>13</v>
      </c>
      <c r="M5" s="25" t="s">
        <v>14</v>
      </c>
      <c r="N5" s="25" t="s">
        <v>15</v>
      </c>
      <c r="O5" s="25" t="s">
        <v>16</v>
      </c>
      <c r="P5" s="25" t="s">
        <v>17</v>
      </c>
      <c r="Q5" s="26" t="s">
        <v>18</v>
      </c>
      <c r="R5" s="27" t="s">
        <v>19</v>
      </c>
      <c r="S5" s="28" t="s">
        <v>20</v>
      </c>
    </row>
    <row r="6" spans="1:5" ht="12.75">
      <c r="A6" s="29"/>
      <c r="B6" s="10"/>
      <c r="C6" s="10"/>
      <c r="D6" s="10"/>
      <c r="E6" s="10"/>
    </row>
    <row r="7" spans="1:19" ht="12.75">
      <c r="A7" s="29"/>
      <c r="B7" s="29" t="s">
        <v>22</v>
      </c>
      <c r="C7" s="36">
        <f>+'USF E&amp;G'!C75+'USF HSC'!C32</f>
        <v>6599.55</v>
      </c>
      <c r="D7" s="36">
        <f>+'USF E&amp;G'!D75+'USF HSC'!D32</f>
        <v>7491.125</v>
      </c>
      <c r="E7" s="36">
        <f>+'USF E&amp;G'!E75+'USF HSC'!E32</f>
        <v>8140.325000000001</v>
      </c>
      <c r="F7" s="36">
        <f>+'USF E&amp;G'!F75+'USF HSC'!F32</f>
        <v>8581</v>
      </c>
      <c r="G7" s="36">
        <f>+'USF E&amp;G'!G75+'USF HSC'!G32</f>
        <v>8970.62</v>
      </c>
      <c r="H7" s="36">
        <f>+'USF E&amp;G'!H75+'USF HSC'!H32</f>
        <v>9380.61</v>
      </c>
      <c r="I7" s="36">
        <f>+'USF E&amp;G'!I75+'USF HSC'!I32</f>
        <v>9813.51</v>
      </c>
      <c r="J7" s="36">
        <f>+'USF E&amp;G'!J75+'USF HSC'!J32</f>
        <v>10266.45</v>
      </c>
      <c r="K7" s="36">
        <f>+'USF E&amp;G'!K75+'USF HSC'!K32</f>
        <v>10746.88596</v>
      </c>
      <c r="L7" s="36">
        <f>+'USF E&amp;G'!L75+'USF HSC'!L32</f>
        <v>11250.006907167999</v>
      </c>
      <c r="M7" s="36">
        <f>+'USF E&amp;G'!M75+'USF HSC'!M32</f>
        <v>11780.452788980452</v>
      </c>
      <c r="N7" s="36">
        <f>+'USF E&amp;G'!N75+'USF HSC'!N32</f>
        <v>12337.889662770855</v>
      </c>
      <c r="O7" s="36">
        <f>+'USF E&amp;G'!O75+'USF HSC'!O32</f>
        <v>12927.010761011905</v>
      </c>
      <c r="P7" s="36">
        <f>+'USF E&amp;G'!P75+'USF HSC'!P32</f>
        <v>13548.53760006119</v>
      </c>
      <c r="Q7" s="305">
        <f>+'USF E&amp;G'!Q75+'USF HSC'!Q32</f>
        <v>13465.53760006119</v>
      </c>
      <c r="R7" s="305">
        <f>+'USF E&amp;G'!R75+'USF HSC'!R32</f>
        <v>13465.53760006119</v>
      </c>
      <c r="S7" s="305">
        <f>+'USF E&amp;G'!S75+'USF HSC'!S32</f>
        <v>13465.53760006119</v>
      </c>
    </row>
    <row r="8" spans="1:19" ht="12.75">
      <c r="A8" s="29"/>
      <c r="B8" s="29" t="s">
        <v>23</v>
      </c>
      <c r="C8" s="36">
        <f>+'USF E&amp;G'!C76+'USF HSC'!C33</f>
        <v>9685.925000000001</v>
      </c>
      <c r="D8" s="36">
        <f>+'USF E&amp;G'!D76+'USF HSC'!D33</f>
        <v>10100.225000000002</v>
      </c>
      <c r="E8" s="36">
        <f>+'USF E&amp;G'!E76+'USF HSC'!E33</f>
        <v>10420.875</v>
      </c>
      <c r="F8" s="36">
        <f>+'USF E&amp;G'!F76+'USF HSC'!F33</f>
        <v>10728</v>
      </c>
      <c r="G8" s="36">
        <f>+'USF E&amp;G'!G76+'USF HSC'!G33</f>
        <v>11280</v>
      </c>
      <c r="H8" s="36">
        <f>+'USF E&amp;G'!H76+'USF HSC'!H33</f>
        <v>11875</v>
      </c>
      <c r="I8" s="36">
        <f>+'USF E&amp;G'!I76+'USF HSC'!I33</f>
        <v>12538</v>
      </c>
      <c r="J8" s="36">
        <f>+'USF E&amp;G'!J76+'USF HSC'!J33</f>
        <v>13233.85</v>
      </c>
      <c r="K8" s="36">
        <f>+'USF E&amp;G'!K76+'USF HSC'!K33</f>
        <v>13971.36315</v>
      </c>
      <c r="L8" s="36">
        <f>+'USF E&amp;G'!L76+'USF HSC'!L33</f>
        <v>14759.05331285</v>
      </c>
      <c r="M8" s="36">
        <f>+'USF E&amp;G'!M76+'USF HSC'!M33</f>
        <v>15602.473392051148</v>
      </c>
      <c r="N8" s="36">
        <f>+'USF E&amp;G'!N76+'USF HSC'!N33</f>
        <v>16509.197854341142</v>
      </c>
      <c r="O8" s="36">
        <f>+'USF E&amp;G'!O76+'USF HSC'!O33</f>
        <v>17488.823570660446</v>
      </c>
      <c r="P8" s="36">
        <f>+'USF E&amp;G'!P76+'USF HSC'!P33</f>
        <v>18545.970689916205</v>
      </c>
      <c r="Q8" s="305">
        <f>+'USF E&amp;G'!Q76+'USF HSC'!Q33</f>
        <v>18247.970689916205</v>
      </c>
      <c r="R8" s="305">
        <f>+'USF E&amp;G'!R76+'USF HSC'!R33</f>
        <v>18247.970689916205</v>
      </c>
      <c r="S8" s="305">
        <f>+'USF E&amp;G'!S76+'USF HSC'!S33</f>
        <v>18247.970689916205</v>
      </c>
    </row>
    <row r="9" spans="1:19" ht="12.75">
      <c r="A9" s="29"/>
      <c r="B9" s="32" t="s">
        <v>24</v>
      </c>
      <c r="C9" s="36">
        <f>+'USF E&amp;G'!C77+'USF HSC'!C34</f>
        <v>3247.0125</v>
      </c>
      <c r="D9" s="36">
        <f>+'USF E&amp;G'!D77+'USF HSC'!D34</f>
        <v>3536.3375</v>
      </c>
      <c r="E9" s="36">
        <f>+'USF E&amp;G'!E77+'USF HSC'!E34</f>
        <v>3679.103125</v>
      </c>
      <c r="F9" s="36">
        <f>+'USF E&amp;G'!F77+'USF HSC'!F34</f>
        <v>3850</v>
      </c>
      <c r="G9" s="36">
        <f>+'USF E&amp;G'!G77+'USF HSC'!G34</f>
        <v>4053.9669000000004</v>
      </c>
      <c r="H9" s="36">
        <f>+'USF E&amp;G'!H77+'USF HSC'!H34</f>
        <v>4265.72791973</v>
      </c>
      <c r="I9" s="36">
        <f>+'USF E&amp;G'!I77+'USF HSC'!I34</f>
        <v>4489.482973982742</v>
      </c>
      <c r="J9" s="36">
        <f>+'USF E&amp;G'!J77+'USF HSC'!J34</f>
        <v>4724.49</v>
      </c>
      <c r="K9" s="36">
        <f>+'USF E&amp;G'!K77+'USF HSC'!K34</f>
        <v>4968.868633</v>
      </c>
      <c r="L9" s="36">
        <f>+'USF E&amp;G'!L77+'USF HSC'!L34</f>
        <v>5223.8925549961</v>
      </c>
      <c r="M9" s="36">
        <f>+'USF E&amp;G'!M77+'USF HSC'!M34</f>
        <v>5497.797174539438</v>
      </c>
      <c r="N9" s="36">
        <f>+'USF E&amp;G'!N77+'USF HSC'!N34</f>
        <v>5790.827716717733</v>
      </c>
      <c r="O9" s="36">
        <f>+'USF E&amp;G'!O77+'USF HSC'!O34</f>
        <v>6104.239632504863</v>
      </c>
      <c r="P9" s="36">
        <f>+'USF E&amp;G'!P77+'USF HSC'!P34</f>
        <v>6444.299025180316</v>
      </c>
      <c r="Q9" s="305">
        <f>+'USF E&amp;G'!Q77+'USF HSC'!Q34</f>
        <v>5863.299025180316</v>
      </c>
      <c r="R9" s="305">
        <f>+'USF E&amp;G'!R77+'USF HSC'!R34</f>
        <v>5863.299025180316</v>
      </c>
      <c r="S9" s="305">
        <f>+'USF E&amp;G'!S77+'USF HSC'!S34</f>
        <v>5863.299025180316</v>
      </c>
    </row>
    <row r="10" spans="1:19" ht="13.5" thickBot="1">
      <c r="A10" s="29"/>
      <c r="B10" s="32" t="s">
        <v>25</v>
      </c>
      <c r="C10" s="135">
        <f>+'USF E&amp;G'!C78+'USF HSC'!C35</f>
        <v>656.9375</v>
      </c>
      <c r="D10" s="135">
        <f>+'USF E&amp;G'!D78+'USF HSC'!D35</f>
        <v>693.8874999999999</v>
      </c>
      <c r="E10" s="135">
        <f>+'USF E&amp;G'!E78+'USF HSC'!E35</f>
        <v>746.3374999999999</v>
      </c>
      <c r="F10" s="135">
        <f>+'USF E&amp;G'!F78+'USF HSC'!F35</f>
        <v>765</v>
      </c>
      <c r="G10" s="135">
        <f>+'USF E&amp;G'!G78+'USF HSC'!G35</f>
        <v>797.3135000000001</v>
      </c>
      <c r="H10" s="135">
        <f>+'USF E&amp;G'!H78+'USF HSC'!H35</f>
        <v>839.7659729500001</v>
      </c>
      <c r="I10" s="135">
        <f>+'USF E&amp;G'!I78+'USF HSC'!I35</f>
        <v>882.4049140220152</v>
      </c>
      <c r="J10" s="135">
        <f>+'USF E&amp;G'!J78+'USF HSC'!J35</f>
        <v>914</v>
      </c>
      <c r="K10" s="135">
        <f>+'USF E&amp;G'!K78+'USF HSC'!K35</f>
        <v>946.1507</v>
      </c>
      <c r="L10" s="135">
        <f>+'USF E&amp;G'!L78+'USF HSC'!L35</f>
        <v>981.6420841900001</v>
      </c>
      <c r="M10" s="135">
        <f>+'USF E&amp;G'!M78+'USF HSC'!M35</f>
        <v>1017.5300591007232</v>
      </c>
      <c r="N10" s="135">
        <f>+'USF E&amp;G'!N78+'USF HSC'!N35</f>
        <v>1053.8728625652234</v>
      </c>
      <c r="O10" s="135">
        <f>+'USF E&amp;G'!O78+'USF HSC'!O35</f>
        <v>1093.7311609341932</v>
      </c>
      <c r="P10" s="135">
        <f>+'USF E&amp;G'!P78+'USF HSC'!P35</f>
        <v>1135.1681503451491</v>
      </c>
      <c r="Q10" s="306">
        <f>+'USF E&amp;G'!Q78+'USF HSC'!Q35</f>
        <v>999.1681503451491</v>
      </c>
      <c r="R10" s="306">
        <f>+'USF E&amp;G'!R78+'USF HSC'!R35</f>
        <v>999.1681503451491</v>
      </c>
      <c r="S10" s="306">
        <f>+'USF E&amp;G'!S78+'USF HSC'!S35</f>
        <v>999.1681503451491</v>
      </c>
    </row>
    <row r="11" spans="1:19" ht="12.75">
      <c r="A11" s="10"/>
      <c r="B11" s="39" t="s">
        <v>70</v>
      </c>
      <c r="C11" s="31">
        <f aca="true" t="shared" si="0" ref="C11:S11">SUM(C7:C10)</f>
        <v>20189.425000000003</v>
      </c>
      <c r="D11" s="31">
        <f t="shared" si="0"/>
        <v>21821.575000000004</v>
      </c>
      <c r="E11" s="31">
        <f t="shared" si="0"/>
        <v>22986.640625000004</v>
      </c>
      <c r="F11" s="2">
        <f t="shared" si="0"/>
        <v>23924</v>
      </c>
      <c r="G11" s="2">
        <f t="shared" si="0"/>
        <v>25101.900400000002</v>
      </c>
      <c r="H11" s="2">
        <f t="shared" si="0"/>
        <v>26361.103892680003</v>
      </c>
      <c r="I11" s="2">
        <f t="shared" si="0"/>
        <v>27723.397888004758</v>
      </c>
      <c r="J11" s="2">
        <f t="shared" si="0"/>
        <v>29138.79</v>
      </c>
      <c r="K11" s="2">
        <f t="shared" si="0"/>
        <v>30633.268442999994</v>
      </c>
      <c r="L11" s="2">
        <f t="shared" si="0"/>
        <v>32214.5948592041</v>
      </c>
      <c r="M11" s="2">
        <f t="shared" si="0"/>
        <v>33898.253414671766</v>
      </c>
      <c r="N11" s="2">
        <f t="shared" si="0"/>
        <v>35691.78809639495</v>
      </c>
      <c r="O11" s="2">
        <f t="shared" si="0"/>
        <v>37613.80512511141</v>
      </c>
      <c r="P11" s="2">
        <f t="shared" si="0"/>
        <v>39673.97546550286</v>
      </c>
      <c r="Q11" s="307">
        <f t="shared" si="0"/>
        <v>38575.97546550286</v>
      </c>
      <c r="R11" s="307">
        <f t="shared" si="0"/>
        <v>38575.97546550286</v>
      </c>
      <c r="S11" s="307">
        <f t="shared" si="0"/>
        <v>38575.97546550286</v>
      </c>
    </row>
    <row r="12" spans="1:19" ht="12.75">
      <c r="A12" s="9" t="s">
        <v>32</v>
      </c>
      <c r="B12" s="10"/>
      <c r="C12" s="10"/>
      <c r="D12" s="31">
        <f aca="true" t="shared" si="1" ref="D12:S12">+D11-C11</f>
        <v>1632.1500000000015</v>
      </c>
      <c r="E12" s="31">
        <f t="shared" si="1"/>
        <v>1165.0656249999993</v>
      </c>
      <c r="F12" s="2">
        <f t="shared" si="1"/>
        <v>937.3593749999964</v>
      </c>
      <c r="G12" s="2">
        <f t="shared" si="1"/>
        <v>1177.9004000000023</v>
      </c>
      <c r="H12" s="2">
        <f t="shared" si="1"/>
        <v>1259.2034926800006</v>
      </c>
      <c r="I12" s="2">
        <f t="shared" si="1"/>
        <v>1362.293995324755</v>
      </c>
      <c r="J12" s="2">
        <f t="shared" si="1"/>
        <v>1415.3921119952429</v>
      </c>
      <c r="K12" s="2">
        <f t="shared" si="1"/>
        <v>1494.4784429999927</v>
      </c>
      <c r="L12" s="2">
        <f t="shared" si="1"/>
        <v>1581.326416204105</v>
      </c>
      <c r="M12" s="2">
        <f t="shared" si="1"/>
        <v>1683.6585554676676</v>
      </c>
      <c r="N12" s="2">
        <f t="shared" si="1"/>
        <v>1793.534681723184</v>
      </c>
      <c r="O12" s="2">
        <f t="shared" si="1"/>
        <v>1922.0170287164583</v>
      </c>
      <c r="P12" s="2">
        <f t="shared" si="1"/>
        <v>2060.1703403914507</v>
      </c>
      <c r="Q12" s="307">
        <f t="shared" si="1"/>
        <v>-1098</v>
      </c>
      <c r="R12" s="307">
        <f t="shared" si="1"/>
        <v>0</v>
      </c>
      <c r="S12" s="307">
        <f t="shared" si="1"/>
        <v>0</v>
      </c>
    </row>
    <row r="13" spans="1:5" ht="12.75">
      <c r="A13" s="10"/>
      <c r="B13" s="10"/>
      <c r="C13" s="10"/>
      <c r="D13" s="10"/>
      <c r="E13" s="10"/>
    </row>
    <row r="14" spans="1:19" ht="12.75">
      <c r="A14" s="10"/>
      <c r="B14" s="9" t="s">
        <v>92</v>
      </c>
      <c r="C14">
        <v>395</v>
      </c>
      <c r="D14">
        <v>401</v>
      </c>
      <c r="E14">
        <v>400</v>
      </c>
      <c r="F14">
        <v>412</v>
      </c>
      <c r="G14">
        <v>438</v>
      </c>
      <c r="H14">
        <v>449</v>
      </c>
      <c r="I14">
        <v>464</v>
      </c>
      <c r="J14">
        <v>464</v>
      </c>
      <c r="K14">
        <v>464</v>
      </c>
      <c r="L14">
        <v>464</v>
      </c>
      <c r="M14">
        <v>464</v>
      </c>
      <c r="N14">
        <v>464</v>
      </c>
      <c r="O14">
        <v>464</v>
      </c>
      <c r="P14">
        <v>464</v>
      </c>
      <c r="Q14">
        <v>464</v>
      </c>
      <c r="R14">
        <v>464</v>
      </c>
      <c r="S14">
        <v>464</v>
      </c>
    </row>
    <row r="15" spans="1:19" ht="12.75">
      <c r="A15" s="29"/>
      <c r="B15" s="29" t="s">
        <v>50</v>
      </c>
      <c r="C15" s="31">
        <v>0</v>
      </c>
      <c r="D15" s="31">
        <v>0</v>
      </c>
      <c r="E15" s="31">
        <v>0</v>
      </c>
      <c r="F15" s="31">
        <v>0</v>
      </c>
      <c r="G15" s="31">
        <v>0</v>
      </c>
      <c r="H15" s="31">
        <v>0</v>
      </c>
      <c r="I15" s="31">
        <v>0</v>
      </c>
      <c r="J15" s="31">
        <v>0</v>
      </c>
      <c r="K15" s="31">
        <v>0</v>
      </c>
      <c r="L15" s="31">
        <v>0</v>
      </c>
      <c r="M15" s="31">
        <v>0</v>
      </c>
      <c r="N15" s="31">
        <v>0</v>
      </c>
      <c r="O15" s="31">
        <v>0</v>
      </c>
      <c r="P15" s="31">
        <v>0</v>
      </c>
      <c r="Q15" s="31">
        <v>0</v>
      </c>
      <c r="R15" s="31">
        <v>0</v>
      </c>
      <c r="S15" s="31">
        <v>0</v>
      </c>
    </row>
    <row r="17" spans="1:19" ht="12.75">
      <c r="A17" t="s">
        <v>33</v>
      </c>
      <c r="B17" t="s">
        <v>34</v>
      </c>
      <c r="C17" s="10"/>
      <c r="D17" s="10"/>
      <c r="E17" s="10"/>
      <c r="F17" s="10"/>
      <c r="G17" s="10"/>
      <c r="H17" s="41"/>
      <c r="I17" s="41"/>
      <c r="J17" s="41"/>
      <c r="K17" s="42"/>
      <c r="L17" s="42"/>
      <c r="M17" s="42"/>
      <c r="N17" s="42"/>
      <c r="O17" s="42"/>
      <c r="P17" s="42"/>
      <c r="Q17" s="42"/>
      <c r="R17" s="42"/>
      <c r="S17" s="42"/>
    </row>
    <row r="18" spans="2:19" ht="12.75">
      <c r="B18" t="s">
        <v>35</v>
      </c>
      <c r="C18" s="140">
        <v>13855.239480091288</v>
      </c>
      <c r="D18" s="140">
        <v>14537.273274478373</v>
      </c>
      <c r="E18" s="140">
        <v>15255.189886720858</v>
      </c>
      <c r="F18" s="140">
        <v>16014.237426978007</v>
      </c>
      <c r="G18" s="140">
        <v>16396.630374679255</v>
      </c>
      <c r="H18" s="140">
        <v>16679.100039189583</v>
      </c>
      <c r="I18" s="140">
        <v>17514.06077382333</v>
      </c>
      <c r="J18" s="140">
        <v>18394.54468987956</v>
      </c>
      <c r="K18" s="140">
        <v>18702.97527552576</v>
      </c>
      <c r="L18" s="140">
        <v>19005.380019705193</v>
      </c>
      <c r="M18" s="140">
        <v>19297.880791938842</v>
      </c>
      <c r="N18" s="308">
        <f aca="true" t="shared" si="2" ref="N18:S21">M18*N7/M7</f>
        <v>20211.033327934805</v>
      </c>
      <c r="O18" s="308">
        <f t="shared" si="2"/>
        <v>21176.08865556248</v>
      </c>
      <c r="P18" s="308">
        <f t="shared" si="2"/>
        <v>22194.22871043228</v>
      </c>
      <c r="Q18" s="308">
        <f t="shared" si="2"/>
        <v>22058.2641482527</v>
      </c>
      <c r="R18" s="308">
        <f t="shared" si="2"/>
        <v>22058.2641482527</v>
      </c>
      <c r="S18" s="308">
        <f t="shared" si="2"/>
        <v>22058.2641482527</v>
      </c>
    </row>
    <row r="19" spans="2:19" ht="12.75">
      <c r="B19" t="s">
        <v>36</v>
      </c>
      <c r="C19" s="140">
        <v>17321.471256050358</v>
      </c>
      <c r="D19" s="140">
        <v>18279.111009363147</v>
      </c>
      <c r="E19" s="140">
        <v>19311.066826652233</v>
      </c>
      <c r="F19" s="140">
        <v>20459.379478663475</v>
      </c>
      <c r="G19" s="140">
        <v>21135.065466423395</v>
      </c>
      <c r="H19" s="140">
        <v>21684.477416880058</v>
      </c>
      <c r="I19" s="140">
        <v>22977.981063387524</v>
      </c>
      <c r="J19" s="140">
        <v>24363.25195004335</v>
      </c>
      <c r="K19" s="140">
        <v>25027.062046523242</v>
      </c>
      <c r="L19" s="140">
        <v>25712.78527098106</v>
      </c>
      <c r="M19" s="140">
        <v>26416.56738756768</v>
      </c>
      <c r="N19" s="308">
        <f t="shared" si="2"/>
        <v>27951.743718792357</v>
      </c>
      <c r="O19" s="308">
        <f t="shared" si="2"/>
        <v>29610.34925520219</v>
      </c>
      <c r="P19" s="308">
        <f t="shared" si="2"/>
        <v>31400.20637674166</v>
      </c>
      <c r="Q19" s="308">
        <f t="shared" si="2"/>
        <v>30895.662200719817</v>
      </c>
      <c r="R19" s="308">
        <f t="shared" si="2"/>
        <v>30895.662200719817</v>
      </c>
      <c r="S19" s="308">
        <f t="shared" si="2"/>
        <v>30895.662200719817</v>
      </c>
    </row>
    <row r="20" spans="2:19" ht="12.75">
      <c r="B20" t="s">
        <v>37</v>
      </c>
      <c r="C20" s="140">
        <v>6216.22523637154</v>
      </c>
      <c r="D20" s="140">
        <v>6569.407002959557</v>
      </c>
      <c r="E20" s="140">
        <v>6936.905846081873</v>
      </c>
      <c r="F20" s="140">
        <v>7325.892154068558</v>
      </c>
      <c r="G20" s="140">
        <v>7545.227235117722</v>
      </c>
      <c r="H20" s="140">
        <v>7712.167162978215</v>
      </c>
      <c r="I20" s="140">
        <v>8133.251995070162</v>
      </c>
      <c r="J20" s="140">
        <v>8585.118975570413</v>
      </c>
      <c r="K20" s="140">
        <v>8778.888669101516</v>
      </c>
      <c r="L20" s="140">
        <v>8975.144389478426</v>
      </c>
      <c r="M20" s="140">
        <v>9179.150679714661</v>
      </c>
      <c r="N20" s="308">
        <f t="shared" si="2"/>
        <v>9668.395992886546</v>
      </c>
      <c r="O20" s="308">
        <f t="shared" si="2"/>
        <v>10191.670153154038</v>
      </c>
      <c r="P20" s="308">
        <f t="shared" si="2"/>
        <v>10759.43507905488</v>
      </c>
      <c r="Q20" s="308">
        <f t="shared" si="2"/>
        <v>9789.394465404745</v>
      </c>
      <c r="R20" s="308">
        <f t="shared" si="2"/>
        <v>9789.394465404745</v>
      </c>
      <c r="S20" s="308">
        <f t="shared" si="2"/>
        <v>9789.394465404745</v>
      </c>
    </row>
    <row r="21" spans="2:19" ht="12.75">
      <c r="B21" t="s">
        <v>38</v>
      </c>
      <c r="C21" s="140">
        <v>1235.1720274868126</v>
      </c>
      <c r="D21" s="140">
        <v>1292.037409198924</v>
      </c>
      <c r="E21" s="140">
        <v>1364.8102138082322</v>
      </c>
      <c r="F21" s="140">
        <v>1439.8992654182348</v>
      </c>
      <c r="G21" s="140">
        <v>1459.6999237796244</v>
      </c>
      <c r="H21" s="140">
        <v>1468.4883119021397</v>
      </c>
      <c r="I21" s="140">
        <v>1528.292685405745</v>
      </c>
      <c r="J21" s="140">
        <v>1588.8725187150858</v>
      </c>
      <c r="K21" s="140">
        <v>1597.6149630814093</v>
      </c>
      <c r="L21" s="140">
        <v>1607.3132637580095</v>
      </c>
      <c r="M21" s="140">
        <v>1616.9143390331046</v>
      </c>
      <c r="N21" s="308">
        <f t="shared" si="2"/>
        <v>1674.6651637058876</v>
      </c>
      <c r="O21" s="308">
        <f t="shared" si="2"/>
        <v>1738.0023138822714</v>
      </c>
      <c r="P21" s="308">
        <f t="shared" si="2"/>
        <v>1803.8480957790255</v>
      </c>
      <c r="Q21" s="308">
        <f t="shared" si="2"/>
        <v>1587.736199976314</v>
      </c>
      <c r="R21" s="308">
        <f t="shared" si="2"/>
        <v>1587.736199976314</v>
      </c>
      <c r="S21" s="308">
        <f t="shared" si="2"/>
        <v>1587.736199976314</v>
      </c>
    </row>
    <row r="22" spans="2:19" ht="12.75">
      <c r="B22" t="s">
        <v>39</v>
      </c>
      <c r="C22" s="43">
        <f aca="true" t="shared" si="3" ref="C22:S22">SUM(C17:C21)</f>
        <v>38628.108</v>
      </c>
      <c r="D22" s="43">
        <f t="shared" si="3"/>
        <v>40677.828696</v>
      </c>
      <c r="E22" s="43">
        <f t="shared" si="3"/>
        <v>42867.972773263195</v>
      </c>
      <c r="F22" s="43">
        <f t="shared" si="3"/>
        <v>45239.40832512827</v>
      </c>
      <c r="G22" s="43">
        <f t="shared" si="3"/>
        <v>46536.623</v>
      </c>
      <c r="H22" s="43">
        <f t="shared" si="3"/>
        <v>47544.23293095</v>
      </c>
      <c r="I22" s="43">
        <f t="shared" si="3"/>
        <v>50153.58651768676</v>
      </c>
      <c r="J22" s="43">
        <f t="shared" si="3"/>
        <v>52931.7881342084</v>
      </c>
      <c r="K22" s="43">
        <f t="shared" si="3"/>
        <v>54106.540954231925</v>
      </c>
      <c r="L22" s="43">
        <f t="shared" si="3"/>
        <v>55300.622943922695</v>
      </c>
      <c r="M22" s="43">
        <f t="shared" si="3"/>
        <v>56510.51319825428</v>
      </c>
      <c r="N22" s="309">
        <f t="shared" si="3"/>
        <v>59505.838203319596</v>
      </c>
      <c r="O22" s="309">
        <f t="shared" si="3"/>
        <v>62716.11037780098</v>
      </c>
      <c r="P22" s="309">
        <f t="shared" si="3"/>
        <v>66157.71826200784</v>
      </c>
      <c r="Q22" s="309">
        <f t="shared" si="3"/>
        <v>64331.05701435357</v>
      </c>
      <c r="R22" s="309">
        <f t="shared" si="3"/>
        <v>64331.05701435357</v>
      </c>
      <c r="S22" s="309">
        <f t="shared" si="3"/>
        <v>64331.05701435357</v>
      </c>
    </row>
  </sheetData>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S54"/>
  <sheetViews>
    <sheetView workbookViewId="0" topLeftCell="A1">
      <selection activeCell="A1" sqref="A1"/>
    </sheetView>
  </sheetViews>
  <sheetFormatPr defaultColWidth="9.140625" defaultRowHeight="12.75"/>
  <cols>
    <col min="3" max="19" width="7.57421875" style="0" customWidth="1"/>
  </cols>
  <sheetData>
    <row r="1" ht="12.75">
      <c r="A1" t="s">
        <v>0</v>
      </c>
    </row>
    <row r="3" ht="12.75">
      <c r="A3" t="s">
        <v>1</v>
      </c>
    </row>
    <row r="4" spans="3:6" ht="12.75">
      <c r="C4" t="s">
        <v>2</v>
      </c>
      <c r="D4" t="s">
        <v>2</v>
      </c>
      <c r="E4" t="s">
        <v>2</v>
      </c>
      <c r="F4" t="s">
        <v>3</v>
      </c>
    </row>
    <row r="5" spans="3:19" ht="12.75">
      <c r="C5" s="3" t="s">
        <v>4</v>
      </c>
      <c r="D5" s="3" t="s">
        <v>5</v>
      </c>
      <c r="E5" s="3" t="s">
        <v>6</v>
      </c>
      <c r="F5" s="3" t="s">
        <v>7</v>
      </c>
      <c r="G5" s="3" t="s">
        <v>8</v>
      </c>
      <c r="H5" s="3" t="s">
        <v>9</v>
      </c>
      <c r="I5" s="3" t="s">
        <v>10</v>
      </c>
      <c r="J5" s="3" t="s">
        <v>11</v>
      </c>
      <c r="K5" s="3" t="s">
        <v>12</v>
      </c>
      <c r="L5" s="3" t="s">
        <v>13</v>
      </c>
      <c r="M5" s="3" t="s">
        <v>14</v>
      </c>
      <c r="N5" s="3" t="s">
        <v>15</v>
      </c>
      <c r="O5" s="3" t="s">
        <v>16</v>
      </c>
      <c r="P5" s="3" t="s">
        <v>17</v>
      </c>
      <c r="Q5" s="3" t="s">
        <v>18</v>
      </c>
      <c r="R5" s="3" t="s">
        <v>19</v>
      </c>
      <c r="S5" s="3" t="s">
        <v>20</v>
      </c>
    </row>
    <row r="7" ht="12.75">
      <c r="A7" t="s">
        <v>21</v>
      </c>
    </row>
    <row r="8" spans="2:19" ht="12.75">
      <c r="B8" t="s">
        <v>22</v>
      </c>
      <c r="C8" s="1">
        <v>3600</v>
      </c>
      <c r="D8" s="1">
        <v>3877</v>
      </c>
      <c r="E8" s="1">
        <v>3974</v>
      </c>
      <c r="F8" s="2">
        <f aca="true" t="shared" si="0" ref="F8:S8">F12*0.426</f>
        <v>3898.4282399999997</v>
      </c>
      <c r="G8" s="2">
        <f t="shared" si="0"/>
        <v>3982.8030013199996</v>
      </c>
      <c r="H8" s="2">
        <f t="shared" si="0"/>
        <v>4210.100088537599</v>
      </c>
      <c r="I8" s="2">
        <f t="shared" si="0"/>
        <v>4379.619285143999</v>
      </c>
      <c r="J8" s="2">
        <f t="shared" si="0"/>
        <v>4429.9246003583985</v>
      </c>
      <c r="K8" s="2">
        <f t="shared" si="0"/>
        <v>4481.300696903998</v>
      </c>
      <c r="L8" s="2">
        <f t="shared" si="0"/>
        <v>4561.317262838398</v>
      </c>
      <c r="M8" s="2">
        <f t="shared" si="0"/>
        <v>4642.676470353597</v>
      </c>
      <c r="N8" s="2">
        <f t="shared" si="0"/>
        <v>4725.3523668479975</v>
      </c>
      <c r="O8" s="2">
        <f t="shared" si="0"/>
        <v>4904.579238503997</v>
      </c>
      <c r="P8" s="2">
        <f t="shared" si="0"/>
        <v>4981.778984063996</v>
      </c>
      <c r="Q8" s="2">
        <f t="shared" si="0"/>
        <v>5060.805177700796</v>
      </c>
      <c r="R8" s="2">
        <f t="shared" si="0"/>
        <v>5140.841275564795</v>
      </c>
      <c r="S8" s="2">
        <f t="shared" si="0"/>
        <v>5222.124855470394</v>
      </c>
    </row>
    <row r="9" spans="2:19" ht="12.75">
      <c r="B9" t="s">
        <v>23</v>
      </c>
      <c r="C9" s="1">
        <v>3627</v>
      </c>
      <c r="D9" s="1">
        <v>4026</v>
      </c>
      <c r="E9" s="1">
        <v>4212</v>
      </c>
      <c r="F9" s="2">
        <f aca="true" t="shared" si="1" ref="F9:S9">F12*0.453</f>
        <v>4145.51172</v>
      </c>
      <c r="G9" s="2">
        <f t="shared" si="1"/>
        <v>4235.23417746</v>
      </c>
      <c r="H9" s="2">
        <f t="shared" si="1"/>
        <v>4476.937418092799</v>
      </c>
      <c r="I9" s="2">
        <f t="shared" si="1"/>
        <v>4657.200789131999</v>
      </c>
      <c r="J9" s="2">
        <f t="shared" si="1"/>
        <v>4710.694469395199</v>
      </c>
      <c r="K9" s="2">
        <f t="shared" si="1"/>
        <v>4765.326797411998</v>
      </c>
      <c r="L9" s="2">
        <f t="shared" si="1"/>
        <v>4850.414835835199</v>
      </c>
      <c r="M9" s="2">
        <f t="shared" si="1"/>
        <v>4936.930612840798</v>
      </c>
      <c r="N9" s="2">
        <f t="shared" si="1"/>
        <v>5024.846530943997</v>
      </c>
      <c r="O9" s="2">
        <f t="shared" si="1"/>
        <v>5215.432852211997</v>
      </c>
      <c r="P9" s="2">
        <f t="shared" si="1"/>
        <v>5297.525539391996</v>
      </c>
      <c r="Q9" s="2">
        <f t="shared" si="1"/>
        <v>5381.560435442396</v>
      </c>
      <c r="R9" s="2">
        <f t="shared" si="1"/>
        <v>5466.6692437343945</v>
      </c>
      <c r="S9" s="2">
        <f t="shared" si="1"/>
        <v>5553.104599831195</v>
      </c>
    </row>
    <row r="10" spans="2:19" ht="12.75">
      <c r="B10" t="s">
        <v>24</v>
      </c>
      <c r="C10">
        <v>794</v>
      </c>
      <c r="D10">
        <v>860</v>
      </c>
      <c r="E10">
        <v>920</v>
      </c>
      <c r="F10" s="2">
        <f aca="true" t="shared" si="2" ref="F10:S10">F12*0.103</f>
        <v>942.5777199999999</v>
      </c>
      <c r="G10" s="2">
        <f t="shared" si="2"/>
        <v>962.9781904599998</v>
      </c>
      <c r="H10" s="2">
        <f t="shared" si="2"/>
        <v>1017.9349979327998</v>
      </c>
      <c r="I10" s="2">
        <f t="shared" si="2"/>
        <v>1058.9220337319998</v>
      </c>
      <c r="J10" s="2">
        <f t="shared" si="2"/>
        <v>1071.0850559551998</v>
      </c>
      <c r="K10" s="2">
        <f t="shared" si="2"/>
        <v>1083.5069760119995</v>
      </c>
      <c r="L10" s="2">
        <f t="shared" si="2"/>
        <v>1102.8537043951994</v>
      </c>
      <c r="M10" s="2">
        <f t="shared" si="2"/>
        <v>1122.5250620807994</v>
      </c>
      <c r="N10" s="2">
        <f t="shared" si="2"/>
        <v>1142.5147741439994</v>
      </c>
      <c r="O10" s="2">
        <f t="shared" si="2"/>
        <v>1185.8489708119992</v>
      </c>
      <c r="P10" s="2">
        <f t="shared" si="2"/>
        <v>1204.514636991999</v>
      </c>
      <c r="Q10" s="2">
        <f t="shared" si="2"/>
        <v>1223.6219091623989</v>
      </c>
      <c r="R10" s="2">
        <f t="shared" si="2"/>
        <v>1242.9733600543987</v>
      </c>
      <c r="S10" s="2">
        <f t="shared" si="2"/>
        <v>1262.6264321911985</v>
      </c>
    </row>
    <row r="11" spans="2:19" ht="12.75">
      <c r="B11" t="s">
        <v>25</v>
      </c>
      <c r="C11">
        <v>135</v>
      </c>
      <c r="D11">
        <v>166</v>
      </c>
      <c r="E11">
        <v>167</v>
      </c>
      <c r="F11" s="2">
        <f aca="true" t="shared" si="3" ref="F11:S11">F12*0.018</f>
        <v>164.72232</v>
      </c>
      <c r="G11" s="2">
        <f t="shared" si="3"/>
        <v>168.28745075999996</v>
      </c>
      <c r="H11" s="2">
        <f t="shared" si="3"/>
        <v>177.89155303679996</v>
      </c>
      <c r="I11" s="2">
        <f t="shared" si="3"/>
        <v>185.05433599199995</v>
      </c>
      <c r="J11" s="2">
        <f t="shared" si="3"/>
        <v>187.17991269119995</v>
      </c>
      <c r="K11" s="2">
        <f t="shared" si="3"/>
        <v>189.3507336719999</v>
      </c>
      <c r="L11" s="2">
        <f t="shared" si="3"/>
        <v>192.7317153311999</v>
      </c>
      <c r="M11" s="2">
        <f t="shared" si="3"/>
        <v>196.1694283247999</v>
      </c>
      <c r="N11" s="2">
        <f t="shared" si="3"/>
        <v>199.66277606399987</v>
      </c>
      <c r="O11" s="2">
        <f t="shared" si="3"/>
        <v>207.23574247199983</v>
      </c>
      <c r="P11" s="2">
        <f t="shared" si="3"/>
        <v>210.49770355199982</v>
      </c>
      <c r="Q11" s="2">
        <f t="shared" si="3"/>
        <v>213.8368384943998</v>
      </c>
      <c r="R11" s="2">
        <f t="shared" si="3"/>
        <v>217.21864544639976</v>
      </c>
      <c r="S11" s="2">
        <f t="shared" si="3"/>
        <v>220.65316290719974</v>
      </c>
    </row>
    <row r="12" spans="6:19" ht="12.75">
      <c r="F12" s="2">
        <f aca="true" t="shared" si="4" ref="F12:S12">F43*F13</f>
        <v>9151.24</v>
      </c>
      <c r="G12" s="2">
        <f t="shared" si="4"/>
        <v>9349.302819999999</v>
      </c>
      <c r="H12" s="2">
        <f t="shared" si="4"/>
        <v>9882.864057599998</v>
      </c>
      <c r="I12" s="2">
        <f t="shared" si="4"/>
        <v>10280.796443999998</v>
      </c>
      <c r="J12" s="2">
        <f t="shared" si="4"/>
        <v>10398.884038399998</v>
      </c>
      <c r="K12" s="2">
        <f t="shared" si="4"/>
        <v>10519.485203999995</v>
      </c>
      <c r="L12" s="2">
        <f t="shared" si="4"/>
        <v>10707.317518399996</v>
      </c>
      <c r="M12" s="2">
        <f t="shared" si="4"/>
        <v>10898.301573599994</v>
      </c>
      <c r="N12" s="2">
        <f t="shared" si="4"/>
        <v>11092.376447999994</v>
      </c>
      <c r="O12" s="2">
        <f t="shared" si="4"/>
        <v>11513.096803999992</v>
      </c>
      <c r="P12" s="2">
        <f t="shared" si="4"/>
        <v>11694.316863999991</v>
      </c>
      <c r="Q12" s="2">
        <f t="shared" si="4"/>
        <v>11879.82436079999</v>
      </c>
      <c r="R12" s="2">
        <f t="shared" si="4"/>
        <v>12067.702524799988</v>
      </c>
      <c r="S12" s="2">
        <f t="shared" si="4"/>
        <v>12258.509050399987</v>
      </c>
    </row>
    <row r="13" spans="6:19" ht="12.75" hidden="1">
      <c r="F13" s="4">
        <v>0.644</v>
      </c>
      <c r="G13" s="4">
        <f aca="true" t="shared" si="5" ref="G13:S13">F13-0.0025384</f>
        <v>0.6414616</v>
      </c>
      <c r="H13" s="4">
        <f t="shared" si="5"/>
        <v>0.6389231999999999</v>
      </c>
      <c r="I13" s="4">
        <f t="shared" si="5"/>
        <v>0.6363847999999999</v>
      </c>
      <c r="J13" s="4">
        <f t="shared" si="5"/>
        <v>0.6338463999999998</v>
      </c>
      <c r="K13" s="4">
        <f t="shared" si="5"/>
        <v>0.6313079999999998</v>
      </c>
      <c r="L13" s="4">
        <f t="shared" si="5"/>
        <v>0.6287695999999997</v>
      </c>
      <c r="M13" s="4">
        <f t="shared" si="5"/>
        <v>0.6262311999999997</v>
      </c>
      <c r="N13" s="4">
        <f t="shared" si="5"/>
        <v>0.6236927999999996</v>
      </c>
      <c r="O13" s="4">
        <f t="shared" si="5"/>
        <v>0.6211543999999996</v>
      </c>
      <c r="P13" s="4">
        <f t="shared" si="5"/>
        <v>0.6186159999999995</v>
      </c>
      <c r="Q13" s="4">
        <f t="shared" si="5"/>
        <v>0.6160775999999994</v>
      </c>
      <c r="R13" s="4">
        <f t="shared" si="5"/>
        <v>0.6135391999999994</v>
      </c>
      <c r="S13" s="4">
        <f t="shared" si="5"/>
        <v>0.6110007999999993</v>
      </c>
    </row>
    <row r="14" spans="1:19" ht="12.75">
      <c r="A14" t="s">
        <v>26</v>
      </c>
      <c r="F14" s="2"/>
      <c r="G14" s="2"/>
      <c r="H14" s="2"/>
      <c r="I14" s="2"/>
      <c r="J14" s="2"/>
      <c r="K14" s="2"/>
      <c r="L14" s="2"/>
      <c r="M14" s="2"/>
      <c r="N14" s="2"/>
      <c r="O14" s="2"/>
      <c r="P14" s="2"/>
      <c r="Q14" s="2"/>
      <c r="R14" s="2"/>
      <c r="S14" s="2"/>
    </row>
    <row r="15" spans="2:19" ht="12.75">
      <c r="B15" t="s">
        <v>22</v>
      </c>
      <c r="C15">
        <v>16</v>
      </c>
      <c r="D15">
        <v>9</v>
      </c>
      <c r="E15">
        <v>6</v>
      </c>
      <c r="F15" s="2">
        <f aca="true" t="shared" si="6" ref="F15:S15">F19*0.006</f>
        <v>19.780320000000003</v>
      </c>
      <c r="G15" s="2">
        <f t="shared" si="6"/>
        <v>20.409483270000003</v>
      </c>
      <c r="H15" s="2">
        <f t="shared" si="6"/>
        <v>21.788459913600004</v>
      </c>
      <c r="I15" s="2">
        <f t="shared" si="6"/>
        <v>22.890387834000006</v>
      </c>
      <c r="J15" s="2">
        <f t="shared" si="6"/>
        <v>23.382329942400006</v>
      </c>
      <c r="K15" s="2">
        <f t="shared" si="6"/>
        <v>23.88704369400001</v>
      </c>
      <c r="L15" s="2">
        <f t="shared" si="6"/>
        <v>24.553188722400012</v>
      </c>
      <c r="M15" s="2">
        <f t="shared" si="6"/>
        <v>25.237016139600012</v>
      </c>
      <c r="N15" s="2">
        <f t="shared" si="6"/>
        <v>25.938725328000015</v>
      </c>
      <c r="O15" s="2">
        <f t="shared" si="6"/>
        <v>27.186552294000016</v>
      </c>
      <c r="P15" s="2">
        <f t="shared" si="6"/>
        <v>27.88483670400002</v>
      </c>
      <c r="Q15" s="2">
        <f t="shared" si="6"/>
        <v>28.60408595880002</v>
      </c>
      <c r="R15" s="2">
        <f t="shared" si="6"/>
        <v>29.34007421280002</v>
      </c>
      <c r="S15" s="2">
        <f t="shared" si="6"/>
        <v>30.094475924400026</v>
      </c>
    </row>
    <row r="16" spans="2:19" ht="12.75">
      <c r="B16" t="s">
        <v>23</v>
      </c>
      <c r="C16" s="1">
        <v>1854</v>
      </c>
      <c r="D16" s="1">
        <v>2071</v>
      </c>
      <c r="E16" s="1">
        <v>2042</v>
      </c>
      <c r="F16" s="2">
        <f aca="true" t="shared" si="7" ref="F16:S16">F19*0.782</f>
        <v>2578.03504</v>
      </c>
      <c r="G16" s="2">
        <f t="shared" si="7"/>
        <v>2660.03598619</v>
      </c>
      <c r="H16" s="2">
        <f t="shared" si="7"/>
        <v>2839.7626087392005</v>
      </c>
      <c r="I16" s="2">
        <f t="shared" si="7"/>
        <v>2983.3805476980006</v>
      </c>
      <c r="J16" s="2">
        <f t="shared" si="7"/>
        <v>3047.4970024928007</v>
      </c>
      <c r="K16" s="2">
        <f t="shared" si="7"/>
        <v>3113.278028118001</v>
      </c>
      <c r="L16" s="2">
        <f t="shared" si="7"/>
        <v>3200.0989301528016</v>
      </c>
      <c r="M16" s="2">
        <f t="shared" si="7"/>
        <v>3289.224436861202</v>
      </c>
      <c r="N16" s="2">
        <f t="shared" si="7"/>
        <v>3380.680534416002</v>
      </c>
      <c r="O16" s="2">
        <f t="shared" si="7"/>
        <v>3543.313982318002</v>
      </c>
      <c r="P16" s="2">
        <f t="shared" si="7"/>
        <v>3634.3237170880025</v>
      </c>
      <c r="Q16" s="2">
        <f t="shared" si="7"/>
        <v>3728.065869963603</v>
      </c>
      <c r="R16" s="2">
        <f t="shared" si="7"/>
        <v>3823.9896724016025</v>
      </c>
      <c r="S16" s="2">
        <f t="shared" si="7"/>
        <v>3922.3133621468032</v>
      </c>
    </row>
    <row r="17" spans="2:19" ht="12.75">
      <c r="B17" t="s">
        <v>24</v>
      </c>
      <c r="C17">
        <v>207</v>
      </c>
      <c r="D17">
        <v>247</v>
      </c>
      <c r="E17">
        <v>243</v>
      </c>
      <c r="F17" s="2">
        <f aca="true" t="shared" si="8" ref="F17:S17">F19*0.193</f>
        <v>636.26696</v>
      </c>
      <c r="G17" s="2">
        <f t="shared" si="8"/>
        <v>656.5050451850001</v>
      </c>
      <c r="H17" s="2">
        <f t="shared" si="8"/>
        <v>700.8621272208002</v>
      </c>
      <c r="I17" s="2">
        <f t="shared" si="8"/>
        <v>736.3074753270001</v>
      </c>
      <c r="J17" s="2">
        <f t="shared" si="8"/>
        <v>752.1316131472001</v>
      </c>
      <c r="K17" s="2">
        <f t="shared" si="8"/>
        <v>768.3665721570003</v>
      </c>
      <c r="L17" s="2">
        <f t="shared" si="8"/>
        <v>789.7942372372004</v>
      </c>
      <c r="M17" s="2">
        <f t="shared" si="8"/>
        <v>811.7906858238005</v>
      </c>
      <c r="N17" s="2">
        <f t="shared" si="8"/>
        <v>834.3623313840004</v>
      </c>
      <c r="O17" s="2">
        <f t="shared" si="8"/>
        <v>874.5007654570005</v>
      </c>
      <c r="P17" s="2">
        <f t="shared" si="8"/>
        <v>896.9622473120006</v>
      </c>
      <c r="Q17" s="2">
        <f t="shared" si="8"/>
        <v>920.0980983414007</v>
      </c>
      <c r="R17" s="2">
        <f t="shared" si="8"/>
        <v>943.7723871784007</v>
      </c>
      <c r="S17" s="2">
        <f t="shared" si="8"/>
        <v>968.0389755682008</v>
      </c>
    </row>
    <row r="18" spans="2:19" ht="12.75">
      <c r="B18" t="s">
        <v>25</v>
      </c>
      <c r="C18">
        <v>23</v>
      </c>
      <c r="D18">
        <v>21</v>
      </c>
      <c r="E18">
        <v>25</v>
      </c>
      <c r="F18" s="2">
        <f aca="true" t="shared" si="9" ref="F18:S18">F19*0.019</f>
        <v>62.63768</v>
      </c>
      <c r="G18" s="2">
        <f t="shared" si="9"/>
        <v>64.630030355</v>
      </c>
      <c r="H18" s="2">
        <f t="shared" si="9"/>
        <v>68.99678972640001</v>
      </c>
      <c r="I18" s="2">
        <f t="shared" si="9"/>
        <v>72.48622814100001</v>
      </c>
      <c r="J18" s="2">
        <f t="shared" si="9"/>
        <v>74.04404481760001</v>
      </c>
      <c r="K18" s="2">
        <f t="shared" si="9"/>
        <v>75.64230503100002</v>
      </c>
      <c r="L18" s="2">
        <f t="shared" si="9"/>
        <v>77.75176428760003</v>
      </c>
      <c r="M18" s="2">
        <f t="shared" si="9"/>
        <v>79.91721777540003</v>
      </c>
      <c r="N18" s="2">
        <f t="shared" si="9"/>
        <v>82.13929687200005</v>
      </c>
      <c r="O18" s="2">
        <f t="shared" si="9"/>
        <v>86.09074893100005</v>
      </c>
      <c r="P18" s="2">
        <f t="shared" si="9"/>
        <v>88.30198289600006</v>
      </c>
      <c r="Q18" s="2">
        <f t="shared" si="9"/>
        <v>90.57960553620006</v>
      </c>
      <c r="R18" s="2">
        <f t="shared" si="9"/>
        <v>92.91023500720006</v>
      </c>
      <c r="S18" s="2">
        <f t="shared" si="9"/>
        <v>95.29917376060008</v>
      </c>
    </row>
    <row r="19" spans="6:19" ht="12.75">
      <c r="F19" s="2">
        <f aca="true" t="shared" si="10" ref="F19:S19">F43*F20</f>
        <v>3296.7200000000003</v>
      </c>
      <c r="G19" s="2">
        <f t="shared" si="10"/>
        <v>3401.5805450000003</v>
      </c>
      <c r="H19" s="2">
        <f t="shared" si="10"/>
        <v>3631.4099856000007</v>
      </c>
      <c r="I19" s="2">
        <f t="shared" si="10"/>
        <v>3815.0646390000006</v>
      </c>
      <c r="J19" s="2">
        <f t="shared" si="10"/>
        <v>3897.054990400001</v>
      </c>
      <c r="K19" s="2">
        <f t="shared" si="10"/>
        <v>3981.1739490000014</v>
      </c>
      <c r="L19" s="2">
        <f t="shared" si="10"/>
        <v>4092.1981204000017</v>
      </c>
      <c r="M19" s="2">
        <f t="shared" si="10"/>
        <v>4206.169356600002</v>
      </c>
      <c r="N19" s="2">
        <f t="shared" si="10"/>
        <v>4323.120888000002</v>
      </c>
      <c r="O19" s="2">
        <f t="shared" si="10"/>
        <v>4531.092049000003</v>
      </c>
      <c r="P19" s="2">
        <f t="shared" si="10"/>
        <v>4647.472784000003</v>
      </c>
      <c r="Q19" s="2">
        <f t="shared" si="10"/>
        <v>4767.347659800003</v>
      </c>
      <c r="R19" s="2">
        <f t="shared" si="10"/>
        <v>4890.012368800003</v>
      </c>
      <c r="S19" s="2">
        <f t="shared" si="10"/>
        <v>5015.745987400004</v>
      </c>
    </row>
    <row r="20" spans="6:19" ht="12.75" hidden="1">
      <c r="F20" s="4">
        <v>0.232</v>
      </c>
      <c r="G20" s="4">
        <f aca="true" t="shared" si="11" ref="G20:S20">F20+0.0013846</f>
        <v>0.23338460000000003</v>
      </c>
      <c r="H20" s="4">
        <f t="shared" si="11"/>
        <v>0.23476920000000004</v>
      </c>
      <c r="I20" s="4">
        <f t="shared" si="11"/>
        <v>0.23615380000000005</v>
      </c>
      <c r="J20" s="4">
        <f t="shared" si="11"/>
        <v>0.23753840000000007</v>
      </c>
      <c r="K20" s="4">
        <f t="shared" si="11"/>
        <v>0.23892300000000008</v>
      </c>
      <c r="L20" s="4">
        <f t="shared" si="11"/>
        <v>0.2403076000000001</v>
      </c>
      <c r="M20" s="4">
        <f t="shared" si="11"/>
        <v>0.2416922000000001</v>
      </c>
      <c r="N20" s="4">
        <f t="shared" si="11"/>
        <v>0.24307680000000012</v>
      </c>
      <c r="O20" s="4">
        <f t="shared" si="11"/>
        <v>0.24446140000000013</v>
      </c>
      <c r="P20" s="4">
        <f t="shared" si="11"/>
        <v>0.24584600000000015</v>
      </c>
      <c r="Q20" s="4">
        <f t="shared" si="11"/>
        <v>0.24723060000000016</v>
      </c>
      <c r="R20" s="4">
        <f t="shared" si="11"/>
        <v>0.24861520000000017</v>
      </c>
      <c r="S20" s="4">
        <f t="shared" si="11"/>
        <v>0.2499998000000002</v>
      </c>
    </row>
    <row r="21" spans="6:19" ht="12.75">
      <c r="F21" s="2"/>
      <c r="G21" s="2"/>
      <c r="H21" s="2"/>
      <c r="I21" s="2"/>
      <c r="J21" s="2"/>
      <c r="K21" s="2"/>
      <c r="L21" s="2"/>
      <c r="M21" s="2"/>
      <c r="N21" s="2"/>
      <c r="O21" s="2"/>
      <c r="P21" s="2"/>
      <c r="Q21" s="2"/>
      <c r="R21" s="2"/>
      <c r="S21" s="2"/>
    </row>
    <row r="22" spans="1:19" ht="12.75">
      <c r="A22" t="s">
        <v>27</v>
      </c>
      <c r="F22" s="2"/>
      <c r="G22" s="2"/>
      <c r="H22" s="2"/>
      <c r="I22" s="2"/>
      <c r="J22" s="2"/>
      <c r="K22" s="2"/>
      <c r="L22" s="2"/>
      <c r="M22" s="2"/>
      <c r="N22" s="2"/>
      <c r="O22" s="2"/>
      <c r="P22" s="2"/>
      <c r="Q22" s="2"/>
      <c r="R22" s="2"/>
      <c r="S22" s="2"/>
    </row>
    <row r="23" spans="1:19" ht="12.75">
      <c r="A23" t="s">
        <v>28</v>
      </c>
      <c r="F23" s="2"/>
      <c r="G23" s="2"/>
      <c r="H23" s="2"/>
      <c r="I23" s="2"/>
      <c r="J23" s="2"/>
      <c r="K23" s="2"/>
      <c r="L23" s="2"/>
      <c r="M23" s="2"/>
      <c r="N23" s="2"/>
      <c r="O23" s="2"/>
      <c r="P23" s="2"/>
      <c r="Q23" s="2"/>
      <c r="R23" s="2"/>
      <c r="S23" s="2"/>
    </row>
    <row r="24" spans="2:19" ht="12.75">
      <c r="B24" t="s">
        <v>22</v>
      </c>
      <c r="C24">
        <v>80</v>
      </c>
      <c r="D24">
        <v>117</v>
      </c>
      <c r="E24">
        <v>107</v>
      </c>
      <c r="F24" s="2">
        <f aca="true" t="shared" si="12" ref="F24:S24">F28*0.097</f>
        <v>147.48559</v>
      </c>
      <c r="G24" s="2">
        <f t="shared" si="12"/>
        <v>154.7539321625</v>
      </c>
      <c r="H24" s="2">
        <f t="shared" si="12"/>
        <v>167.92882150800003</v>
      </c>
      <c r="I24" s="2">
        <f t="shared" si="12"/>
        <v>179.24451495750003</v>
      </c>
      <c r="J24" s="2">
        <f t="shared" si="12"/>
        <v>185.94662117200002</v>
      </c>
      <c r="K24" s="2">
        <f t="shared" si="12"/>
        <v>192.83802463250004</v>
      </c>
      <c r="L24" s="2">
        <f t="shared" si="12"/>
        <v>201.13961719700004</v>
      </c>
      <c r="M24" s="2">
        <f t="shared" si="12"/>
        <v>209.7123889755001</v>
      </c>
      <c r="N24" s="2">
        <f t="shared" si="12"/>
        <v>218.56207034000005</v>
      </c>
      <c r="O24" s="2">
        <f t="shared" si="12"/>
        <v>232.20443188250007</v>
      </c>
      <c r="P24" s="2">
        <f t="shared" si="12"/>
        <v>241.34084612000007</v>
      </c>
      <c r="Q24" s="2">
        <f t="shared" si="12"/>
        <v>250.7835235015001</v>
      </c>
      <c r="R24" s="2">
        <f t="shared" si="12"/>
        <v>260.4998944340001</v>
      </c>
      <c r="S24" s="2">
        <f t="shared" si="12"/>
        <v>270.5084559445001</v>
      </c>
    </row>
    <row r="25" spans="2:19" ht="12.75">
      <c r="B25" t="s">
        <v>23</v>
      </c>
      <c r="C25">
        <v>642</v>
      </c>
      <c r="D25">
        <v>786</v>
      </c>
      <c r="E25">
        <v>855</v>
      </c>
      <c r="F25" s="2">
        <f aca="true" t="shared" si="13" ref="F25:S25">F28*0.749</f>
        <v>1138.83203</v>
      </c>
      <c r="G25" s="2">
        <f t="shared" si="13"/>
        <v>1194.9556205125</v>
      </c>
      <c r="H25" s="2">
        <f t="shared" si="13"/>
        <v>1296.687498036</v>
      </c>
      <c r="I25" s="2">
        <f t="shared" si="13"/>
        <v>1384.0633165275</v>
      </c>
      <c r="J25" s="2">
        <f t="shared" si="13"/>
        <v>1435.8146315240003</v>
      </c>
      <c r="K25" s="2">
        <f t="shared" si="13"/>
        <v>1489.0276335025003</v>
      </c>
      <c r="L25" s="2">
        <f t="shared" si="13"/>
        <v>1553.1296214490003</v>
      </c>
      <c r="M25" s="2">
        <f t="shared" si="13"/>
        <v>1619.3255602335007</v>
      </c>
      <c r="N25" s="2">
        <f t="shared" si="13"/>
        <v>1687.6596977800004</v>
      </c>
      <c r="O25" s="2">
        <f t="shared" si="13"/>
        <v>1793.0012317525004</v>
      </c>
      <c r="P25" s="2">
        <f t="shared" si="13"/>
        <v>1863.5494200400005</v>
      </c>
      <c r="Q25" s="2">
        <f t="shared" si="13"/>
        <v>1936.4624649755008</v>
      </c>
      <c r="R25" s="2">
        <f t="shared" si="13"/>
        <v>2011.488875578001</v>
      </c>
      <c r="S25" s="2">
        <f t="shared" si="13"/>
        <v>2088.771479406501</v>
      </c>
    </row>
    <row r="26" spans="2:19" ht="12.75">
      <c r="B26" t="s">
        <v>24</v>
      </c>
      <c r="C26">
        <v>129</v>
      </c>
      <c r="D26">
        <v>165</v>
      </c>
      <c r="E26">
        <v>162</v>
      </c>
      <c r="F26" s="2">
        <f aca="true" t="shared" si="14" ref="F26:S26">F28*0.145</f>
        <v>220.46814999999998</v>
      </c>
      <c r="G26" s="2">
        <f t="shared" si="14"/>
        <v>231.33319756249998</v>
      </c>
      <c r="H26" s="2">
        <f t="shared" si="14"/>
        <v>251.02761978</v>
      </c>
      <c r="I26" s="2">
        <f t="shared" si="14"/>
        <v>267.94283163750003</v>
      </c>
      <c r="J26" s="2">
        <f t="shared" si="14"/>
        <v>277.96144402000004</v>
      </c>
      <c r="K26" s="2">
        <f t="shared" si="14"/>
        <v>288.26302651250006</v>
      </c>
      <c r="L26" s="2">
        <f t="shared" si="14"/>
        <v>300.67262364500004</v>
      </c>
      <c r="M26" s="2">
        <f t="shared" si="14"/>
        <v>313.4875917675001</v>
      </c>
      <c r="N26" s="2">
        <f t="shared" si="14"/>
        <v>326.71649690000004</v>
      </c>
      <c r="O26" s="2">
        <f t="shared" si="14"/>
        <v>347.10971776250005</v>
      </c>
      <c r="P26" s="2">
        <f t="shared" si="14"/>
        <v>360.7672442000001</v>
      </c>
      <c r="Q26" s="2">
        <f t="shared" si="14"/>
        <v>374.8825866775001</v>
      </c>
      <c r="R26" s="2">
        <f t="shared" si="14"/>
        <v>389.40705869000016</v>
      </c>
      <c r="S26" s="2">
        <f t="shared" si="14"/>
        <v>404.3683104325001</v>
      </c>
    </row>
    <row r="27" spans="2:19" ht="12.75">
      <c r="B27" t="s">
        <v>25</v>
      </c>
      <c r="C27">
        <v>11</v>
      </c>
      <c r="D27">
        <v>8</v>
      </c>
      <c r="E27">
        <v>9</v>
      </c>
      <c r="F27" s="2">
        <f aca="true" t="shared" si="15" ref="F27:S27">F28*0.009</f>
        <v>13.68423</v>
      </c>
      <c r="G27" s="2">
        <f t="shared" si="15"/>
        <v>14.3586122625</v>
      </c>
      <c r="H27" s="2">
        <f t="shared" si="15"/>
        <v>15.581024676</v>
      </c>
      <c r="I27" s="2">
        <f t="shared" si="15"/>
        <v>16.6309343775</v>
      </c>
      <c r="J27" s="2">
        <f t="shared" si="15"/>
        <v>17.252779284000002</v>
      </c>
      <c r="K27" s="2">
        <f t="shared" si="15"/>
        <v>17.8921878525</v>
      </c>
      <c r="L27" s="2">
        <f t="shared" si="15"/>
        <v>18.662438709</v>
      </c>
      <c r="M27" s="2">
        <f t="shared" si="15"/>
        <v>19.457850523500007</v>
      </c>
      <c r="N27" s="2">
        <f t="shared" si="15"/>
        <v>20.27895498</v>
      </c>
      <c r="O27" s="2">
        <f t="shared" si="15"/>
        <v>21.544741102500005</v>
      </c>
      <c r="P27" s="2">
        <f t="shared" si="15"/>
        <v>22.392449640000006</v>
      </c>
      <c r="Q27" s="2">
        <f t="shared" si="15"/>
        <v>23.268574345500006</v>
      </c>
      <c r="R27" s="2">
        <f t="shared" si="15"/>
        <v>24.17009329800001</v>
      </c>
      <c r="S27" s="2">
        <f t="shared" si="15"/>
        <v>25.098722716500006</v>
      </c>
    </row>
    <row r="28" spans="6:19" ht="12.75">
      <c r="F28" s="2">
        <f aca="true" t="shared" si="16" ref="F28:S28">F43*F29</f>
        <v>1520.47</v>
      </c>
      <c r="G28" s="2">
        <f t="shared" si="16"/>
        <v>1595.4013625</v>
      </c>
      <c r="H28" s="2">
        <f t="shared" si="16"/>
        <v>1731.2249640000002</v>
      </c>
      <c r="I28" s="2">
        <f t="shared" si="16"/>
        <v>1847.8815975000002</v>
      </c>
      <c r="J28" s="2">
        <f t="shared" si="16"/>
        <v>1916.9754760000003</v>
      </c>
      <c r="K28" s="2">
        <f t="shared" si="16"/>
        <v>1988.0208725000005</v>
      </c>
      <c r="L28" s="2">
        <f t="shared" si="16"/>
        <v>2073.6043010000003</v>
      </c>
      <c r="M28" s="2">
        <f t="shared" si="16"/>
        <v>2161.983391500001</v>
      </c>
      <c r="N28" s="2">
        <f t="shared" si="16"/>
        <v>2253.2172200000005</v>
      </c>
      <c r="O28" s="2">
        <f t="shared" si="16"/>
        <v>2393.8601225000007</v>
      </c>
      <c r="P28" s="2">
        <f t="shared" si="16"/>
        <v>2488.0499600000007</v>
      </c>
      <c r="Q28" s="2">
        <f t="shared" si="16"/>
        <v>2585.397149500001</v>
      </c>
      <c r="R28" s="2">
        <f t="shared" si="16"/>
        <v>2685.565922000001</v>
      </c>
      <c r="S28" s="2">
        <f t="shared" si="16"/>
        <v>2788.746968500001</v>
      </c>
    </row>
    <row r="29" spans="6:19" ht="12.75" hidden="1">
      <c r="F29" s="4">
        <v>0.107</v>
      </c>
      <c r="G29" s="4">
        <f aca="true" t="shared" si="17" ref="G29:S29">F29+0.0024615</f>
        <v>0.1094615</v>
      </c>
      <c r="H29" s="4">
        <f t="shared" si="17"/>
        <v>0.11192300000000001</v>
      </c>
      <c r="I29" s="4">
        <f t="shared" si="17"/>
        <v>0.11438450000000001</v>
      </c>
      <c r="J29" s="4">
        <f t="shared" si="17"/>
        <v>0.11684600000000002</v>
      </c>
      <c r="K29" s="4">
        <f t="shared" si="17"/>
        <v>0.11930750000000002</v>
      </c>
      <c r="L29" s="4">
        <f t="shared" si="17"/>
        <v>0.12176900000000003</v>
      </c>
      <c r="M29" s="4">
        <f t="shared" si="17"/>
        <v>0.12423050000000004</v>
      </c>
      <c r="N29" s="4">
        <f t="shared" si="17"/>
        <v>0.12669200000000003</v>
      </c>
      <c r="O29" s="4">
        <f t="shared" si="17"/>
        <v>0.12915350000000003</v>
      </c>
      <c r="P29" s="4">
        <f t="shared" si="17"/>
        <v>0.13161500000000004</v>
      </c>
      <c r="Q29" s="4">
        <f t="shared" si="17"/>
        <v>0.13407650000000004</v>
      </c>
      <c r="R29" s="4">
        <f t="shared" si="17"/>
        <v>0.13653800000000005</v>
      </c>
      <c r="S29" s="4">
        <f t="shared" si="17"/>
        <v>0.13899950000000005</v>
      </c>
    </row>
    <row r="30" spans="6:19" ht="12.75">
      <c r="F30" s="2"/>
      <c r="G30" s="2"/>
      <c r="H30" s="2"/>
      <c r="I30" s="2"/>
      <c r="J30" s="2"/>
      <c r="K30" s="2"/>
      <c r="L30" s="2"/>
      <c r="M30" s="2"/>
      <c r="N30" s="2"/>
      <c r="O30" s="2"/>
      <c r="P30" s="2"/>
      <c r="Q30" s="2"/>
      <c r="R30" s="2"/>
      <c r="S30" s="2"/>
    </row>
    <row r="31" spans="1:19" ht="12.75">
      <c r="A31" t="s">
        <v>29</v>
      </c>
      <c r="B31" t="s">
        <v>22</v>
      </c>
      <c r="C31">
        <v>24</v>
      </c>
      <c r="D31">
        <v>35</v>
      </c>
      <c r="E31">
        <v>24</v>
      </c>
      <c r="F31" s="2">
        <f aca="true" t="shared" si="18" ref="F31:S31">F35*0.069</f>
        <v>16.668330000000005</v>
      </c>
      <c r="G31" s="2">
        <f t="shared" si="18"/>
        <v>15.781454370000004</v>
      </c>
      <c r="H31" s="2">
        <f t="shared" si="18"/>
        <v>15.352781961600005</v>
      </c>
      <c r="I31" s="2">
        <f t="shared" si="18"/>
        <v>14.577089454000006</v>
      </c>
      <c r="J31" s="2">
        <f t="shared" si="18"/>
        <v>13.323351974400007</v>
      </c>
      <c r="K31" s="2">
        <f t="shared" si="18"/>
        <v>12.028653114000008</v>
      </c>
      <c r="L31" s="2">
        <f t="shared" si="18"/>
        <v>10.75642915440001</v>
      </c>
      <c r="M31" s="2">
        <f t="shared" si="18"/>
        <v>9.422492367600011</v>
      </c>
      <c r="N31" s="2">
        <f t="shared" si="18"/>
        <v>8.024677368000011</v>
      </c>
      <c r="O31" s="2">
        <f t="shared" si="18"/>
        <v>6.690771714000011</v>
      </c>
      <c r="P31" s="2">
        <f t="shared" si="18"/>
        <v>5.118371424000011</v>
      </c>
      <c r="Q31" s="2">
        <f t="shared" si="18"/>
        <v>3.4811908428000113</v>
      </c>
      <c r="R31" s="2">
        <f t="shared" si="18"/>
        <v>1.7762523168000115</v>
      </c>
      <c r="S31" s="2">
        <f t="shared" si="18"/>
        <v>0.0016612164000117478</v>
      </c>
    </row>
    <row r="32" spans="2:19" ht="12.75">
      <c r="B32" t="s">
        <v>23</v>
      </c>
      <c r="C32">
        <v>96</v>
      </c>
      <c r="D32">
        <v>118</v>
      </c>
      <c r="E32">
        <v>122</v>
      </c>
      <c r="F32" s="2">
        <f aca="true" t="shared" si="19" ref="F32:S32">F35*0.241</f>
        <v>58.21837</v>
      </c>
      <c r="G32" s="2">
        <f t="shared" si="19"/>
        <v>55.120731930000005</v>
      </c>
      <c r="H32" s="2">
        <f t="shared" si="19"/>
        <v>53.623484822400016</v>
      </c>
      <c r="I32" s="2">
        <f t="shared" si="19"/>
        <v>50.91418200600001</v>
      </c>
      <c r="J32" s="2">
        <f t="shared" si="19"/>
        <v>46.53518588160002</v>
      </c>
      <c r="K32" s="2">
        <f t="shared" si="19"/>
        <v>42.013121746000024</v>
      </c>
      <c r="L32" s="2">
        <f t="shared" si="19"/>
        <v>37.56955690160003</v>
      </c>
      <c r="M32" s="2">
        <f t="shared" si="19"/>
        <v>32.910444356400035</v>
      </c>
      <c r="N32" s="2">
        <f t="shared" si="19"/>
        <v>28.028220952000034</v>
      </c>
      <c r="O32" s="2">
        <f t="shared" si="19"/>
        <v>23.369217146000036</v>
      </c>
      <c r="P32" s="2">
        <f t="shared" si="19"/>
        <v>17.877210336000037</v>
      </c>
      <c r="Q32" s="2">
        <f t="shared" si="19"/>
        <v>12.158941929200038</v>
      </c>
      <c r="R32" s="2">
        <f t="shared" si="19"/>
        <v>6.20401171520004</v>
      </c>
      <c r="S32" s="2">
        <f t="shared" si="19"/>
        <v>0.005802219600041032</v>
      </c>
    </row>
    <row r="33" spans="2:19" ht="12.75">
      <c r="B33" t="s">
        <v>24</v>
      </c>
      <c r="C33">
        <v>271</v>
      </c>
      <c r="D33">
        <v>374</v>
      </c>
      <c r="E33">
        <v>368</v>
      </c>
      <c r="F33" s="2">
        <f aca="true" t="shared" si="20" ref="F33:S33">F35*0.638</f>
        <v>154.12166000000002</v>
      </c>
      <c r="G33" s="2">
        <f t="shared" si="20"/>
        <v>145.92127374000003</v>
      </c>
      <c r="H33" s="2">
        <f t="shared" si="20"/>
        <v>141.95760712320003</v>
      </c>
      <c r="I33" s="2">
        <f t="shared" si="20"/>
        <v>134.78526190800005</v>
      </c>
      <c r="J33" s="2">
        <f t="shared" si="20"/>
        <v>123.19273274880005</v>
      </c>
      <c r="K33" s="2">
        <f t="shared" si="20"/>
        <v>111.22145922800007</v>
      </c>
      <c r="L33" s="2">
        <f t="shared" si="20"/>
        <v>99.45799710880009</v>
      </c>
      <c r="M33" s="2">
        <f t="shared" si="20"/>
        <v>87.1239149352001</v>
      </c>
      <c r="N33" s="2">
        <f t="shared" si="20"/>
        <v>74.19919073600009</v>
      </c>
      <c r="O33" s="2">
        <f t="shared" si="20"/>
        <v>61.865396428000096</v>
      </c>
      <c r="P33" s="2">
        <f t="shared" si="20"/>
        <v>47.326390848000095</v>
      </c>
      <c r="Q33" s="2">
        <f t="shared" si="20"/>
        <v>32.188402285600105</v>
      </c>
      <c r="R33" s="2">
        <f t="shared" si="20"/>
        <v>16.423898233600106</v>
      </c>
      <c r="S33" s="2">
        <f t="shared" si="20"/>
        <v>0.015360232800108623</v>
      </c>
    </row>
    <row r="34" spans="2:19" ht="12.75">
      <c r="B34" t="s">
        <v>25</v>
      </c>
      <c r="C34">
        <v>31</v>
      </c>
      <c r="D34">
        <v>28</v>
      </c>
      <c r="E34">
        <v>30</v>
      </c>
      <c r="F34" s="2">
        <f aca="true" t="shared" si="21" ref="F34:S34">F35*0.052</f>
        <v>12.56164</v>
      </c>
      <c r="G34" s="2">
        <f t="shared" si="21"/>
        <v>11.893269960000001</v>
      </c>
      <c r="H34" s="2">
        <f t="shared" si="21"/>
        <v>11.570212492800003</v>
      </c>
      <c r="I34" s="2">
        <f t="shared" si="21"/>
        <v>10.985632632000003</v>
      </c>
      <c r="J34" s="2">
        <f t="shared" si="21"/>
        <v>10.040786995200005</v>
      </c>
      <c r="K34" s="2">
        <f t="shared" si="21"/>
        <v>9.065071912000006</v>
      </c>
      <c r="L34" s="2">
        <f t="shared" si="21"/>
        <v>8.106294435200006</v>
      </c>
      <c r="M34" s="2">
        <f t="shared" si="21"/>
        <v>7.101008740800007</v>
      </c>
      <c r="N34" s="2">
        <f t="shared" si="21"/>
        <v>6.047582944000007</v>
      </c>
      <c r="O34" s="2">
        <f t="shared" si="21"/>
        <v>5.0423207120000075</v>
      </c>
      <c r="P34" s="2">
        <f t="shared" si="21"/>
        <v>3.8573233920000076</v>
      </c>
      <c r="Q34" s="2">
        <f t="shared" si="21"/>
        <v>2.623506142400008</v>
      </c>
      <c r="R34" s="2">
        <f t="shared" si="21"/>
        <v>1.3386249344000085</v>
      </c>
      <c r="S34" s="2">
        <f t="shared" si="21"/>
        <v>0.0012519312000088532</v>
      </c>
    </row>
    <row r="35" spans="6:19" ht="12.75">
      <c r="F35" s="2">
        <f aca="true" t="shared" si="22" ref="F35:S35">F43*F36</f>
        <v>241.57000000000002</v>
      </c>
      <c r="G35" s="2">
        <f t="shared" si="22"/>
        <v>228.71673000000004</v>
      </c>
      <c r="H35" s="2">
        <f t="shared" si="22"/>
        <v>222.50408640000006</v>
      </c>
      <c r="I35" s="2">
        <f t="shared" si="22"/>
        <v>211.26216600000006</v>
      </c>
      <c r="J35" s="2">
        <f t="shared" si="22"/>
        <v>193.0920576000001</v>
      </c>
      <c r="K35" s="2">
        <f t="shared" si="22"/>
        <v>174.3283060000001</v>
      </c>
      <c r="L35" s="2">
        <f t="shared" si="22"/>
        <v>155.89027760000013</v>
      </c>
      <c r="M35" s="2">
        <f t="shared" si="22"/>
        <v>136.55786040000015</v>
      </c>
      <c r="N35" s="2">
        <f t="shared" si="22"/>
        <v>116.29967200000014</v>
      </c>
      <c r="O35" s="2">
        <f t="shared" si="22"/>
        <v>96.96770600000015</v>
      </c>
      <c r="P35" s="2">
        <f t="shared" si="22"/>
        <v>74.17929600000015</v>
      </c>
      <c r="Q35" s="2">
        <f t="shared" si="22"/>
        <v>50.45204120000016</v>
      </c>
      <c r="R35" s="2">
        <f t="shared" si="22"/>
        <v>25.742787200000166</v>
      </c>
      <c r="S35" s="2">
        <f t="shared" si="22"/>
        <v>0.024075600000170255</v>
      </c>
    </row>
    <row r="36" spans="6:19" ht="12.75" hidden="1">
      <c r="F36" s="5">
        <v>0.017</v>
      </c>
      <c r="G36" s="6">
        <f aca="true" t="shared" si="23" ref="G36:S36">F36-0.0013076</f>
        <v>0.015692400000000002</v>
      </c>
      <c r="H36" s="6">
        <f t="shared" si="23"/>
        <v>0.014384800000000003</v>
      </c>
      <c r="I36" s="6">
        <f t="shared" si="23"/>
        <v>0.013077200000000004</v>
      </c>
      <c r="J36" s="6">
        <f t="shared" si="23"/>
        <v>0.011769600000000005</v>
      </c>
      <c r="K36" s="6">
        <f t="shared" si="23"/>
        <v>0.010462000000000006</v>
      </c>
      <c r="L36" s="6">
        <f t="shared" si="23"/>
        <v>0.009154400000000007</v>
      </c>
      <c r="M36" s="6">
        <f t="shared" si="23"/>
        <v>0.007846800000000008</v>
      </c>
      <c r="N36" s="6">
        <f t="shared" si="23"/>
        <v>0.006539200000000008</v>
      </c>
      <c r="O36" s="6">
        <f t="shared" si="23"/>
        <v>0.005231600000000008</v>
      </c>
      <c r="P36" s="6">
        <f t="shared" si="23"/>
        <v>0.003924000000000008</v>
      </c>
      <c r="Q36" s="6">
        <f t="shared" si="23"/>
        <v>0.0026164000000000083</v>
      </c>
      <c r="R36" s="6">
        <f t="shared" si="23"/>
        <v>0.0013088000000000084</v>
      </c>
      <c r="S36" s="6">
        <f t="shared" si="23"/>
        <v>1.200000000008486E-06</v>
      </c>
    </row>
    <row r="37" ht="12.75">
      <c r="A37" t="s">
        <v>30</v>
      </c>
    </row>
    <row r="38" spans="2:19" ht="12.75">
      <c r="B38" t="s">
        <v>22</v>
      </c>
      <c r="C38" s="1">
        <v>3720</v>
      </c>
      <c r="D38" s="1">
        <v>4036</v>
      </c>
      <c r="E38" s="1">
        <v>4111</v>
      </c>
      <c r="F38" s="2">
        <v>4407</v>
      </c>
      <c r="G38" s="2">
        <v>4514</v>
      </c>
      <c r="H38" s="2">
        <v>4777</v>
      </c>
      <c r="I38" s="2">
        <v>4979</v>
      </c>
      <c r="J38" s="2">
        <v>5053</v>
      </c>
      <c r="K38" s="2">
        <v>5128</v>
      </c>
      <c r="L38" s="2">
        <v>5236</v>
      </c>
      <c r="M38" s="2">
        <v>5346</v>
      </c>
      <c r="N38" s="2">
        <v>5458</v>
      </c>
      <c r="O38" s="2">
        <v>5678</v>
      </c>
      <c r="P38" s="2">
        <v>5787</v>
      </c>
      <c r="Q38" s="2">
        <v>5899</v>
      </c>
      <c r="R38" s="2">
        <v>6012</v>
      </c>
      <c r="S38" s="2">
        <v>6128</v>
      </c>
    </row>
    <row r="39" spans="2:19" ht="12.75">
      <c r="B39" t="s">
        <v>23</v>
      </c>
      <c r="C39" s="1">
        <v>6219</v>
      </c>
      <c r="D39" s="1">
        <v>7001</v>
      </c>
      <c r="E39" s="1">
        <v>7231</v>
      </c>
      <c r="F39" s="2">
        <v>7653</v>
      </c>
      <c r="G39" s="2">
        <v>7841</v>
      </c>
      <c r="H39" s="2">
        <v>8301</v>
      </c>
      <c r="I39" s="2">
        <v>8656</v>
      </c>
      <c r="J39" s="2">
        <v>8785</v>
      </c>
      <c r="K39" s="2">
        <v>8918</v>
      </c>
      <c r="L39" s="2">
        <v>9107</v>
      </c>
      <c r="M39" s="2">
        <v>9300</v>
      </c>
      <c r="N39" s="2">
        <v>9497</v>
      </c>
      <c r="O39" s="2">
        <v>9884</v>
      </c>
      <c r="P39" s="2">
        <v>10074</v>
      </c>
      <c r="Q39" s="2">
        <v>10270</v>
      </c>
      <c r="R39" s="2">
        <v>10469</v>
      </c>
      <c r="S39" s="2">
        <v>10672</v>
      </c>
    </row>
    <row r="40" spans="2:19" ht="12.75">
      <c r="B40" t="s">
        <v>24</v>
      </c>
      <c r="C40" s="1">
        <v>1402</v>
      </c>
      <c r="D40" s="1">
        <v>1646</v>
      </c>
      <c r="E40" s="1">
        <v>1694</v>
      </c>
      <c r="F40" s="2">
        <v>1892</v>
      </c>
      <c r="G40" s="2">
        <v>1952</v>
      </c>
      <c r="H40" s="2">
        <v>2100</v>
      </c>
      <c r="I40" s="2">
        <v>2213</v>
      </c>
      <c r="J40" s="2">
        <v>2255</v>
      </c>
      <c r="K40" s="2">
        <v>2297</v>
      </c>
      <c r="L40" s="2">
        <v>2357</v>
      </c>
      <c r="M40" s="2">
        <v>2419</v>
      </c>
      <c r="N40" s="2">
        <v>2482</v>
      </c>
      <c r="O40" s="2">
        <v>2606</v>
      </c>
      <c r="P40" s="2">
        <v>2667</v>
      </c>
      <c r="Q40" s="2">
        <v>2729</v>
      </c>
      <c r="R40" s="2">
        <v>2793</v>
      </c>
      <c r="S40" s="2">
        <v>2858</v>
      </c>
    </row>
    <row r="41" spans="2:19" ht="12.75">
      <c r="B41" t="s">
        <v>25</v>
      </c>
      <c r="C41">
        <v>200</v>
      </c>
      <c r="D41">
        <v>223</v>
      </c>
      <c r="E41">
        <v>231</v>
      </c>
      <c r="F41" s="2">
        <v>258</v>
      </c>
      <c r="G41" s="2">
        <v>268</v>
      </c>
      <c r="H41" s="2">
        <v>290</v>
      </c>
      <c r="I41" s="2">
        <v>307</v>
      </c>
      <c r="J41" s="2">
        <v>313</v>
      </c>
      <c r="K41" s="2">
        <v>320</v>
      </c>
      <c r="L41" s="2">
        <v>329</v>
      </c>
      <c r="M41" s="2">
        <v>338</v>
      </c>
      <c r="N41" s="2">
        <v>348</v>
      </c>
      <c r="O41" s="2">
        <v>367</v>
      </c>
      <c r="P41" s="2">
        <v>376</v>
      </c>
      <c r="Q41" s="2">
        <v>385</v>
      </c>
      <c r="R41" s="2">
        <v>395</v>
      </c>
      <c r="S41" s="2">
        <v>405</v>
      </c>
    </row>
    <row r="42" spans="2:19" ht="12.75">
      <c r="B42" t="s">
        <v>91</v>
      </c>
      <c r="C42" s="1">
        <f>SUM(C40:C41)</f>
        <v>1602</v>
      </c>
      <c r="D42" s="1">
        <f aca="true" t="shared" si="24" ref="D42:S42">SUM(D40:D41)</f>
        <v>1869</v>
      </c>
      <c r="E42" s="1">
        <f t="shared" si="24"/>
        <v>1925</v>
      </c>
      <c r="F42" s="1">
        <f t="shared" si="24"/>
        <v>2150</v>
      </c>
      <c r="G42" s="1">
        <f t="shared" si="24"/>
        <v>2220</v>
      </c>
      <c r="H42" s="1">
        <f t="shared" si="24"/>
        <v>2390</v>
      </c>
      <c r="I42" s="1">
        <f t="shared" si="24"/>
        <v>2520</v>
      </c>
      <c r="J42" s="1">
        <f t="shared" si="24"/>
        <v>2568</v>
      </c>
      <c r="K42" s="1">
        <f t="shared" si="24"/>
        <v>2617</v>
      </c>
      <c r="L42" s="1">
        <f t="shared" si="24"/>
        <v>2686</v>
      </c>
      <c r="M42" s="1">
        <f t="shared" si="24"/>
        <v>2757</v>
      </c>
      <c r="N42" s="1">
        <f t="shared" si="24"/>
        <v>2830</v>
      </c>
      <c r="O42" s="1">
        <f t="shared" si="24"/>
        <v>2973</v>
      </c>
      <c r="P42" s="1">
        <f t="shared" si="24"/>
        <v>3043</v>
      </c>
      <c r="Q42" s="1">
        <f t="shared" si="24"/>
        <v>3114</v>
      </c>
      <c r="R42" s="1">
        <f t="shared" si="24"/>
        <v>3188</v>
      </c>
      <c r="S42" s="1">
        <f t="shared" si="24"/>
        <v>3263</v>
      </c>
    </row>
    <row r="43" spans="2:19" ht="12.75">
      <c r="B43" t="s">
        <v>31</v>
      </c>
      <c r="C43" s="1">
        <v>11542</v>
      </c>
      <c r="D43" s="1">
        <v>12906</v>
      </c>
      <c r="E43" s="1">
        <v>13266</v>
      </c>
      <c r="F43" s="2">
        <f aca="true" t="shared" si="25" ref="F43:S43">SUM(F38:F41)</f>
        <v>14210</v>
      </c>
      <c r="G43" s="2">
        <f t="shared" si="25"/>
        <v>14575</v>
      </c>
      <c r="H43" s="2">
        <f t="shared" si="25"/>
        <v>15468</v>
      </c>
      <c r="I43" s="2">
        <f t="shared" si="25"/>
        <v>16155</v>
      </c>
      <c r="J43" s="2">
        <f t="shared" si="25"/>
        <v>16406</v>
      </c>
      <c r="K43" s="2">
        <f t="shared" si="25"/>
        <v>16663</v>
      </c>
      <c r="L43" s="2">
        <f t="shared" si="25"/>
        <v>17029</v>
      </c>
      <c r="M43" s="2">
        <f t="shared" si="25"/>
        <v>17403</v>
      </c>
      <c r="N43" s="2">
        <f t="shared" si="25"/>
        <v>17785</v>
      </c>
      <c r="O43" s="2">
        <f t="shared" si="25"/>
        <v>18535</v>
      </c>
      <c r="P43" s="2">
        <f t="shared" si="25"/>
        <v>18904</v>
      </c>
      <c r="Q43" s="2">
        <f t="shared" si="25"/>
        <v>19283</v>
      </c>
      <c r="R43" s="2">
        <f t="shared" si="25"/>
        <v>19669</v>
      </c>
      <c r="S43" s="2">
        <f t="shared" si="25"/>
        <v>20063</v>
      </c>
    </row>
    <row r="44" spans="1:19" ht="12.75">
      <c r="A44" t="s">
        <v>32</v>
      </c>
      <c r="D44" s="1">
        <f aca="true" t="shared" si="26" ref="D44:S44">D43-C43</f>
        <v>1364</v>
      </c>
      <c r="E44" s="1">
        <f t="shared" si="26"/>
        <v>360</v>
      </c>
      <c r="F44" s="2">
        <f t="shared" si="26"/>
        <v>944</v>
      </c>
      <c r="G44" s="2">
        <f t="shared" si="26"/>
        <v>365</v>
      </c>
      <c r="H44" s="2">
        <f t="shared" si="26"/>
        <v>893</v>
      </c>
      <c r="I44" s="2">
        <f t="shared" si="26"/>
        <v>687</v>
      </c>
      <c r="J44" s="2">
        <f t="shared" si="26"/>
        <v>251</v>
      </c>
      <c r="K44" s="2">
        <f t="shared" si="26"/>
        <v>257</v>
      </c>
      <c r="L44" s="2">
        <f t="shared" si="26"/>
        <v>366</v>
      </c>
      <c r="M44" s="2">
        <f t="shared" si="26"/>
        <v>374</v>
      </c>
      <c r="N44" s="2">
        <f t="shared" si="26"/>
        <v>382</v>
      </c>
      <c r="O44" s="2">
        <f t="shared" si="26"/>
        <v>750</v>
      </c>
      <c r="P44" s="2">
        <f t="shared" si="26"/>
        <v>369</v>
      </c>
      <c r="Q44" s="2">
        <f t="shared" si="26"/>
        <v>379</v>
      </c>
      <c r="R44" s="2">
        <f t="shared" si="26"/>
        <v>386</v>
      </c>
      <c r="S44" s="2">
        <f t="shared" si="26"/>
        <v>394</v>
      </c>
    </row>
    <row r="45" spans="6:19" ht="12.75">
      <c r="F45" s="2"/>
      <c r="G45" s="2"/>
      <c r="H45" s="2"/>
      <c r="I45" s="2"/>
      <c r="J45" s="2"/>
      <c r="K45" s="2"/>
      <c r="L45" s="2"/>
      <c r="M45" s="2"/>
      <c r="N45" s="2"/>
      <c r="O45" s="2"/>
      <c r="P45" s="2"/>
      <c r="Q45" s="2"/>
      <c r="R45" s="2"/>
      <c r="S45" s="2"/>
    </row>
    <row r="46" spans="1:19" ht="12.75">
      <c r="A46" t="s">
        <v>33</v>
      </c>
      <c r="B46" t="s">
        <v>34</v>
      </c>
      <c r="C46">
        <v>2445</v>
      </c>
      <c r="D46">
        <v>3103</v>
      </c>
      <c r="E46" s="1">
        <v>2655</v>
      </c>
      <c r="F46" s="2">
        <f aca="true" t="shared" si="27" ref="F46:S46">F51*(E46/E51)</f>
        <v>2875.733663943991</v>
      </c>
      <c r="G46" s="2">
        <f t="shared" si="27"/>
        <v>2949.4221953658944</v>
      </c>
      <c r="H46" s="2">
        <f t="shared" si="27"/>
        <v>3129.9922903817305</v>
      </c>
      <c r="I46" s="2">
        <f t="shared" si="27"/>
        <v>3269.5136689448245</v>
      </c>
      <c r="J46" s="2">
        <f t="shared" si="27"/>
        <v>3320.0777212868816</v>
      </c>
      <c r="K46" s="2">
        <f t="shared" si="27"/>
        <v>3371.9694949158197</v>
      </c>
      <c r="L46" s="2">
        <f t="shared" si="27"/>
        <v>3446.321886981164</v>
      </c>
      <c r="M46" s="2">
        <f t="shared" si="27"/>
        <v>3522.112643773963</v>
      </c>
      <c r="N46" s="2">
        <f t="shared" si="27"/>
        <v>3599.231121853643</v>
      </c>
      <c r="O46" s="2">
        <f t="shared" si="27"/>
        <v>3671.2600016669453</v>
      </c>
      <c r="P46" s="2">
        <f t="shared" si="27"/>
        <v>3744.6166027671284</v>
      </c>
      <c r="Q46" s="2">
        <f t="shared" si="27"/>
        <v>3819.52221203534</v>
      </c>
      <c r="R46" s="2">
        <f t="shared" si="27"/>
        <v>3895.976829471579</v>
      </c>
      <c r="S46" s="2">
        <f t="shared" si="27"/>
        <v>3973.8698116352734</v>
      </c>
    </row>
    <row r="47" spans="2:19" ht="12.75">
      <c r="B47" t="s">
        <v>35</v>
      </c>
      <c r="C47">
        <v>4611</v>
      </c>
      <c r="D47">
        <v>5363</v>
      </c>
      <c r="E47" s="1">
        <v>7723</v>
      </c>
      <c r="F47" s="2">
        <f aca="true" t="shared" si="28" ref="F47:S47">F51*(E47/E51)</f>
        <v>8365.081388564762</v>
      </c>
      <c r="G47" s="2">
        <f t="shared" si="28"/>
        <v>8579.430363393902</v>
      </c>
      <c r="H47" s="2">
        <f t="shared" si="28"/>
        <v>9104.681905317555</v>
      </c>
      <c r="I47" s="2">
        <f t="shared" si="28"/>
        <v>9510.528838139693</v>
      </c>
      <c r="J47" s="2">
        <f t="shared" si="28"/>
        <v>9657.61214369062</v>
      </c>
      <c r="K47" s="2">
        <f t="shared" si="28"/>
        <v>9808.557592932159</v>
      </c>
      <c r="L47" s="2">
        <f t="shared" si="28"/>
        <v>10024.837639606603</v>
      </c>
      <c r="M47" s="2">
        <f t="shared" si="28"/>
        <v>10245.301675279215</v>
      </c>
      <c r="N47" s="2">
        <f t="shared" si="28"/>
        <v>10469.627854642444</v>
      </c>
      <c r="O47" s="2">
        <f t="shared" si="28"/>
        <v>10679.149149858313</v>
      </c>
      <c r="P47" s="2">
        <f t="shared" si="28"/>
        <v>10892.532588764796</v>
      </c>
      <c r="Q47" s="2">
        <f t="shared" si="28"/>
        <v>11110.421861976998</v>
      </c>
      <c r="R47" s="2">
        <f t="shared" si="28"/>
        <v>11332.81696949492</v>
      </c>
      <c r="S47" s="2">
        <f t="shared" si="28"/>
        <v>11559.396066011004</v>
      </c>
    </row>
    <row r="48" spans="2:19" ht="12.75">
      <c r="B48" t="s">
        <v>36</v>
      </c>
      <c r="C48">
        <v>11291</v>
      </c>
      <c r="D48">
        <v>12307</v>
      </c>
      <c r="E48" s="1">
        <v>10540</v>
      </c>
      <c r="F48" s="2">
        <f aca="true" t="shared" si="29" ref="F48:S48">F51*(E48/E51)</f>
        <v>11416.283547257875</v>
      </c>
      <c r="G48" s="2">
        <f t="shared" si="29"/>
        <v>11708.817302883812</v>
      </c>
      <c r="H48" s="2">
        <f t="shared" si="29"/>
        <v>12425.656776129354</v>
      </c>
      <c r="I48" s="2">
        <f t="shared" si="29"/>
        <v>12979.538256376061</v>
      </c>
      <c r="J48" s="2">
        <f t="shared" si="29"/>
        <v>13180.270878479745</v>
      </c>
      <c r="K48" s="2">
        <f t="shared" si="29"/>
        <v>13386.274379063176</v>
      </c>
      <c r="L48" s="2">
        <f t="shared" si="29"/>
        <v>13681.443573928986</v>
      </c>
      <c r="M48" s="2">
        <f t="shared" si="29"/>
        <v>13982.322887147857</v>
      </c>
      <c r="N48" s="2">
        <f t="shared" si="29"/>
        <v>14288.473078846473</v>
      </c>
      <c r="O48" s="2">
        <f t="shared" si="29"/>
        <v>14574.418236372727</v>
      </c>
      <c r="P48" s="2">
        <f t="shared" si="29"/>
        <v>14865.634272378727</v>
      </c>
      <c r="Q48" s="2">
        <f t="shared" si="29"/>
        <v>15162.9996666111</v>
      </c>
      <c r="R48" s="2">
        <f t="shared" si="29"/>
        <v>15466.514419069843</v>
      </c>
      <c r="S48" s="2">
        <f t="shared" si="29"/>
        <v>15775.739289881645</v>
      </c>
    </row>
    <row r="49" spans="2:19" ht="12.75">
      <c r="B49" t="s">
        <v>37</v>
      </c>
      <c r="C49">
        <v>2201</v>
      </c>
      <c r="D49">
        <v>2414</v>
      </c>
      <c r="E49" s="1">
        <v>2593</v>
      </c>
      <c r="F49" s="2">
        <f aca="true" t="shared" si="30" ref="F49:S49">F51*(E49/E51)</f>
        <v>2808.579054842474</v>
      </c>
      <c r="G49" s="2">
        <f t="shared" si="30"/>
        <v>2880.546799466578</v>
      </c>
      <c r="H49" s="2">
        <f t="shared" si="30"/>
        <v>3056.9001916986167</v>
      </c>
      <c r="I49" s="2">
        <f t="shared" si="30"/>
        <v>3193.163443907318</v>
      </c>
      <c r="J49" s="2">
        <f t="shared" si="30"/>
        <v>3242.5467161193533</v>
      </c>
      <c r="K49" s="2">
        <f t="shared" si="30"/>
        <v>3293.226704450742</v>
      </c>
      <c r="L49" s="2">
        <f t="shared" si="30"/>
        <v>3365.8428071345224</v>
      </c>
      <c r="M49" s="2">
        <f t="shared" si="30"/>
        <v>3439.8636856142693</v>
      </c>
      <c r="N49" s="2">
        <f t="shared" si="30"/>
        <v>3515.181280213369</v>
      </c>
      <c r="O49" s="2">
        <f t="shared" si="30"/>
        <v>3585.5281296882818</v>
      </c>
      <c r="P49" s="2">
        <f t="shared" si="30"/>
        <v>3657.1716952825473</v>
      </c>
      <c r="Q49" s="2">
        <f t="shared" si="30"/>
        <v>3730.3280963493917</v>
      </c>
      <c r="R49" s="2">
        <f t="shared" si="30"/>
        <v>3804.997332888815</v>
      </c>
      <c r="S49" s="2">
        <f t="shared" si="30"/>
        <v>3881.0713452242044</v>
      </c>
    </row>
    <row r="50" spans="2:19" ht="12.75">
      <c r="B50" t="s">
        <v>38</v>
      </c>
      <c r="C50">
        <v>396</v>
      </c>
      <c r="D50">
        <v>456</v>
      </c>
      <c r="E50">
        <v>485</v>
      </c>
      <c r="F50" s="2">
        <f aca="true" t="shared" si="31" ref="F50:S50">F51*(E50/E51)</f>
        <v>525.3223453908985</v>
      </c>
      <c r="G50" s="2">
        <f t="shared" si="31"/>
        <v>538.7833388898149</v>
      </c>
      <c r="H50" s="2">
        <f t="shared" si="31"/>
        <v>571.7688364727453</v>
      </c>
      <c r="I50" s="2">
        <f t="shared" si="31"/>
        <v>597.2557926321052</v>
      </c>
      <c r="J50" s="2">
        <f t="shared" si="31"/>
        <v>606.4925404234037</v>
      </c>
      <c r="K50" s="2">
        <f t="shared" si="31"/>
        <v>615.9718286381062</v>
      </c>
      <c r="L50" s="2">
        <f t="shared" si="31"/>
        <v>629.5540923487247</v>
      </c>
      <c r="M50" s="2">
        <f t="shared" si="31"/>
        <v>643.3991081846973</v>
      </c>
      <c r="N50" s="2">
        <f t="shared" si="31"/>
        <v>657.4866644440739</v>
      </c>
      <c r="O50" s="2">
        <f t="shared" si="31"/>
        <v>670.6444824137354</v>
      </c>
      <c r="P50" s="2">
        <f t="shared" si="31"/>
        <v>684.044840806801</v>
      </c>
      <c r="Q50" s="2">
        <f t="shared" si="31"/>
        <v>697.728163027171</v>
      </c>
      <c r="R50" s="2">
        <f t="shared" si="31"/>
        <v>711.6944490748457</v>
      </c>
      <c r="S50" s="2">
        <f t="shared" si="31"/>
        <v>725.9234872478745</v>
      </c>
    </row>
    <row r="51" spans="2:19" ht="12.75">
      <c r="B51" t="s">
        <v>39</v>
      </c>
      <c r="C51" s="1">
        <v>20944</v>
      </c>
      <c r="D51" s="1">
        <v>23643</v>
      </c>
      <c r="E51" s="1">
        <v>23996</v>
      </c>
      <c r="F51" s="2">
        <v>25991</v>
      </c>
      <c r="G51" s="2">
        <v>26657</v>
      </c>
      <c r="H51" s="2">
        <v>28289</v>
      </c>
      <c r="I51" s="2">
        <v>29550</v>
      </c>
      <c r="J51" s="2">
        <v>30007</v>
      </c>
      <c r="K51" s="2">
        <v>30476</v>
      </c>
      <c r="L51" s="2">
        <v>31148</v>
      </c>
      <c r="M51" s="2">
        <v>31833</v>
      </c>
      <c r="N51" s="2">
        <v>32530</v>
      </c>
      <c r="O51" s="2">
        <v>33181</v>
      </c>
      <c r="P51" s="2">
        <v>33844</v>
      </c>
      <c r="Q51" s="2">
        <v>34521</v>
      </c>
      <c r="R51" s="2">
        <v>35212</v>
      </c>
      <c r="S51" s="2">
        <v>35916</v>
      </c>
    </row>
    <row r="54" spans="5:19" ht="12.75">
      <c r="E54" t="s">
        <v>40</v>
      </c>
      <c r="F54" s="2">
        <f aca="true" t="shared" si="32" ref="F54:S54">SUM(F46:F50)</f>
        <v>25991</v>
      </c>
      <c r="G54" s="2">
        <f t="shared" si="32"/>
        <v>26657</v>
      </c>
      <c r="H54" s="2">
        <f t="shared" si="32"/>
        <v>28289</v>
      </c>
      <c r="I54" s="2">
        <f t="shared" si="32"/>
        <v>29550.000000000004</v>
      </c>
      <c r="J54" s="2">
        <f t="shared" si="32"/>
        <v>30007.000000000004</v>
      </c>
      <c r="K54" s="2">
        <f t="shared" si="32"/>
        <v>30476.000000000004</v>
      </c>
      <c r="L54" s="2">
        <f t="shared" si="32"/>
        <v>31148</v>
      </c>
      <c r="M54" s="2">
        <f t="shared" si="32"/>
        <v>31833.000000000004</v>
      </c>
      <c r="N54" s="2">
        <f t="shared" si="32"/>
        <v>32530</v>
      </c>
      <c r="O54" s="2">
        <f t="shared" si="32"/>
        <v>33181</v>
      </c>
      <c r="P54" s="2">
        <f t="shared" si="32"/>
        <v>33844</v>
      </c>
      <c r="Q54" s="2">
        <f t="shared" si="32"/>
        <v>34521</v>
      </c>
      <c r="R54" s="2">
        <f t="shared" si="32"/>
        <v>35212</v>
      </c>
      <c r="S54" s="2">
        <f t="shared" si="32"/>
        <v>35916.00000000001</v>
      </c>
    </row>
  </sheetData>
  <printOptions/>
  <pageMargins left="0.5" right="0.5" top="0.74" bottom="0.59" header="0.5" footer="0.5"/>
  <pageSetup fitToHeight="2" fitToWidth="1" horizontalDpi="300" verticalDpi="300" orientation="landscape" scale="86" r:id="rId1"/>
</worksheet>
</file>

<file path=xl/worksheets/sheet13.xml><?xml version="1.0" encoding="utf-8"?>
<worksheet xmlns="http://schemas.openxmlformats.org/spreadsheetml/2006/main" xmlns:r="http://schemas.openxmlformats.org/officeDocument/2006/relationships">
  <dimension ref="A1:S23"/>
  <sheetViews>
    <sheetView workbookViewId="0" topLeftCell="A1">
      <selection activeCell="A1" sqref="A1"/>
    </sheetView>
  </sheetViews>
  <sheetFormatPr defaultColWidth="9.140625" defaultRowHeight="12.75"/>
  <sheetData>
    <row r="1" spans="1:10" ht="15.75">
      <c r="A1" s="7" t="s">
        <v>93</v>
      </c>
      <c r="B1" s="8"/>
      <c r="C1" s="8"/>
      <c r="D1" s="8"/>
      <c r="E1" s="8"/>
      <c r="F1" s="8"/>
      <c r="G1" s="8"/>
      <c r="H1" s="8"/>
      <c r="I1" s="8"/>
      <c r="J1" s="8"/>
    </row>
    <row r="2" ht="12.75">
      <c r="A2" s="45"/>
    </row>
    <row r="3" spans="1:5" ht="13.5" thickBot="1">
      <c r="A3" s="56" t="s">
        <v>1</v>
      </c>
      <c r="B3" s="10"/>
      <c r="C3" s="10"/>
      <c r="D3" s="10"/>
      <c r="E3" s="10"/>
    </row>
    <row r="4" spans="1:19" ht="13.5" thickBot="1">
      <c r="A4" s="10"/>
      <c r="B4" s="10"/>
      <c r="C4" s="11" t="s">
        <v>2</v>
      </c>
      <c r="D4" s="12" t="s">
        <v>2</v>
      </c>
      <c r="E4" s="13" t="s">
        <v>2</v>
      </c>
      <c r="F4" s="14" t="s">
        <v>3</v>
      </c>
      <c r="G4" s="14"/>
      <c r="H4" s="14"/>
      <c r="I4" s="14"/>
      <c r="J4" s="15"/>
      <c r="K4" s="15"/>
      <c r="L4" s="15"/>
      <c r="M4" s="15"/>
      <c r="N4" s="15"/>
      <c r="O4" s="15"/>
      <c r="P4" s="15"/>
      <c r="Q4" s="15"/>
      <c r="R4" s="16"/>
      <c r="S4" s="17"/>
    </row>
    <row r="5" spans="1:19" ht="13.5" thickBot="1">
      <c r="A5" s="10"/>
      <c r="B5" s="10"/>
      <c r="C5" s="18" t="s">
        <v>4</v>
      </c>
      <c r="D5" s="19" t="s">
        <v>5</v>
      </c>
      <c r="E5" s="20" t="s">
        <v>6</v>
      </c>
      <c r="F5" s="21" t="s">
        <v>7</v>
      </c>
      <c r="G5" s="22" t="s">
        <v>8</v>
      </c>
      <c r="H5" s="23" t="s">
        <v>9</v>
      </c>
      <c r="I5" s="23" t="s">
        <v>10</v>
      </c>
      <c r="J5" s="24" t="s">
        <v>11</v>
      </c>
      <c r="K5" s="25" t="s">
        <v>12</v>
      </c>
      <c r="L5" s="25" t="s">
        <v>13</v>
      </c>
      <c r="M5" s="25" t="s">
        <v>14</v>
      </c>
      <c r="N5" s="25" t="s">
        <v>15</v>
      </c>
      <c r="O5" s="25" t="s">
        <v>16</v>
      </c>
      <c r="P5" s="25" t="s">
        <v>17</v>
      </c>
      <c r="Q5" s="26" t="s">
        <v>18</v>
      </c>
      <c r="R5" s="27" t="s">
        <v>19</v>
      </c>
      <c r="S5" s="28" t="s">
        <v>20</v>
      </c>
    </row>
    <row r="6" spans="1:5" ht="12.75">
      <c r="A6" s="29"/>
      <c r="B6" s="10"/>
      <c r="C6" s="10"/>
      <c r="D6" s="10"/>
      <c r="E6" s="10"/>
    </row>
    <row r="7" spans="1:19" ht="12.75">
      <c r="A7" s="29"/>
      <c r="B7" s="29" t="s">
        <v>22</v>
      </c>
      <c r="C7" s="31">
        <v>3720</v>
      </c>
      <c r="D7" s="31">
        <v>4036</v>
      </c>
      <c r="E7" s="31">
        <v>4111</v>
      </c>
      <c r="F7" s="31">
        <v>4407</v>
      </c>
      <c r="G7" s="31">
        <v>4514</v>
      </c>
      <c r="H7" s="31">
        <v>4777</v>
      </c>
      <c r="I7" s="31">
        <v>4979</v>
      </c>
      <c r="J7" s="31">
        <v>5053</v>
      </c>
      <c r="K7" s="31">
        <v>5128</v>
      </c>
      <c r="L7" s="31">
        <v>5236</v>
      </c>
      <c r="M7" s="31">
        <v>5346</v>
      </c>
      <c r="N7" s="31">
        <v>5458</v>
      </c>
      <c r="O7" s="31">
        <v>5678</v>
      </c>
      <c r="P7" s="31">
        <v>5787</v>
      </c>
      <c r="Q7" s="31">
        <v>5899</v>
      </c>
      <c r="R7" s="31">
        <v>6012</v>
      </c>
      <c r="S7" s="31">
        <v>6128</v>
      </c>
    </row>
    <row r="8" spans="1:19" ht="12.75">
      <c r="A8" s="29"/>
      <c r="B8" s="29" t="s">
        <v>23</v>
      </c>
      <c r="C8" s="31">
        <v>6219</v>
      </c>
      <c r="D8" s="31">
        <v>7001</v>
      </c>
      <c r="E8" s="31">
        <v>7231</v>
      </c>
      <c r="F8" s="31">
        <v>7653</v>
      </c>
      <c r="G8" s="31">
        <v>7841</v>
      </c>
      <c r="H8" s="31">
        <v>8301</v>
      </c>
      <c r="I8" s="31">
        <v>8656</v>
      </c>
      <c r="J8" s="31">
        <v>8785</v>
      </c>
      <c r="K8" s="31">
        <v>8918</v>
      </c>
      <c r="L8" s="31">
        <v>9107</v>
      </c>
      <c r="M8" s="31">
        <v>9300</v>
      </c>
      <c r="N8" s="31">
        <v>9497</v>
      </c>
      <c r="O8" s="31">
        <v>9884</v>
      </c>
      <c r="P8" s="31">
        <v>10074</v>
      </c>
      <c r="Q8" s="31">
        <v>10270</v>
      </c>
      <c r="R8" s="31">
        <v>10469</v>
      </c>
      <c r="S8" s="31">
        <v>10672</v>
      </c>
    </row>
    <row r="9" spans="1:19" ht="12.75">
      <c r="A9" s="29"/>
      <c r="B9" s="32" t="s">
        <v>24</v>
      </c>
      <c r="C9" s="31">
        <v>1402</v>
      </c>
      <c r="D9" s="31">
        <v>1646</v>
      </c>
      <c r="E9" s="31">
        <v>1694</v>
      </c>
      <c r="F9" s="31">
        <v>1892</v>
      </c>
      <c r="G9" s="31">
        <v>1952</v>
      </c>
      <c r="H9" s="31">
        <v>2100</v>
      </c>
      <c r="I9" s="31">
        <v>2213</v>
      </c>
      <c r="J9" s="31">
        <v>2255</v>
      </c>
      <c r="K9" s="31">
        <v>2297</v>
      </c>
      <c r="L9" s="31">
        <v>2357</v>
      </c>
      <c r="M9" s="31">
        <v>2419</v>
      </c>
      <c r="N9" s="31">
        <v>2482</v>
      </c>
      <c r="O9" s="31">
        <v>2606</v>
      </c>
      <c r="P9" s="31">
        <v>2667</v>
      </c>
      <c r="Q9" s="31">
        <v>2729</v>
      </c>
      <c r="R9" s="31">
        <v>2793</v>
      </c>
      <c r="S9" s="31">
        <v>2858</v>
      </c>
    </row>
    <row r="10" spans="1:19" ht="12.75">
      <c r="A10" s="29"/>
      <c r="B10" s="32" t="s">
        <v>25</v>
      </c>
      <c r="C10" s="31">
        <v>200</v>
      </c>
      <c r="D10" s="31">
        <v>223</v>
      </c>
      <c r="E10" s="31">
        <v>231</v>
      </c>
      <c r="F10" s="31">
        <v>258</v>
      </c>
      <c r="G10" s="31">
        <v>268</v>
      </c>
      <c r="H10" s="31">
        <v>290</v>
      </c>
      <c r="I10" s="31">
        <v>307</v>
      </c>
      <c r="J10" s="31">
        <v>313</v>
      </c>
      <c r="K10" s="31">
        <v>320</v>
      </c>
      <c r="L10" s="31">
        <v>329</v>
      </c>
      <c r="M10" s="31">
        <v>338</v>
      </c>
      <c r="N10" s="31">
        <v>348</v>
      </c>
      <c r="O10" s="31">
        <v>367</v>
      </c>
      <c r="P10" s="31">
        <v>376</v>
      </c>
      <c r="Q10" s="31">
        <v>385</v>
      </c>
      <c r="R10" s="31">
        <v>395</v>
      </c>
      <c r="S10" s="31">
        <v>405</v>
      </c>
    </row>
    <row r="11" spans="1:19" ht="12.75">
      <c r="A11" s="10"/>
      <c r="B11" s="39" t="s">
        <v>70</v>
      </c>
      <c r="C11" s="31">
        <f aca="true" t="shared" si="0" ref="C11:S11">SUM(C7:C10)</f>
        <v>11541</v>
      </c>
      <c r="D11" s="31">
        <f t="shared" si="0"/>
        <v>12906</v>
      </c>
      <c r="E11" s="31">
        <f t="shared" si="0"/>
        <v>13267</v>
      </c>
      <c r="F11" s="2">
        <f t="shared" si="0"/>
        <v>14210</v>
      </c>
      <c r="G11" s="2">
        <f t="shared" si="0"/>
        <v>14575</v>
      </c>
      <c r="H11" s="2">
        <f t="shared" si="0"/>
        <v>15468</v>
      </c>
      <c r="I11" s="2">
        <f t="shared" si="0"/>
        <v>16155</v>
      </c>
      <c r="J11" s="2">
        <f t="shared" si="0"/>
        <v>16406</v>
      </c>
      <c r="K11" s="2">
        <f t="shared" si="0"/>
        <v>16663</v>
      </c>
      <c r="L11" s="2">
        <f t="shared" si="0"/>
        <v>17029</v>
      </c>
      <c r="M11" s="2">
        <f t="shared" si="0"/>
        <v>17403</v>
      </c>
      <c r="N11" s="2">
        <f t="shared" si="0"/>
        <v>17785</v>
      </c>
      <c r="O11" s="2">
        <f t="shared" si="0"/>
        <v>18535</v>
      </c>
      <c r="P11" s="2">
        <f t="shared" si="0"/>
        <v>18904</v>
      </c>
      <c r="Q11" s="2">
        <f t="shared" si="0"/>
        <v>19283</v>
      </c>
      <c r="R11" s="2">
        <f t="shared" si="0"/>
        <v>19669</v>
      </c>
      <c r="S11" s="2">
        <f t="shared" si="0"/>
        <v>20063</v>
      </c>
    </row>
    <row r="12" spans="1:19" ht="12.75">
      <c r="A12" s="9" t="s">
        <v>32</v>
      </c>
      <c r="B12" s="10"/>
      <c r="C12" s="10"/>
      <c r="D12" s="31">
        <f aca="true" t="shared" si="1" ref="D12:S12">+D11-C11</f>
        <v>1365</v>
      </c>
      <c r="E12" s="31">
        <f t="shared" si="1"/>
        <v>361</v>
      </c>
      <c r="F12" s="2">
        <f t="shared" si="1"/>
        <v>943</v>
      </c>
      <c r="G12" s="2">
        <f t="shared" si="1"/>
        <v>365</v>
      </c>
      <c r="H12" s="2">
        <f t="shared" si="1"/>
        <v>893</v>
      </c>
      <c r="I12" s="2">
        <f t="shared" si="1"/>
        <v>687</v>
      </c>
      <c r="J12" s="2">
        <f t="shared" si="1"/>
        <v>251</v>
      </c>
      <c r="K12" s="2">
        <f t="shared" si="1"/>
        <v>257</v>
      </c>
      <c r="L12" s="2">
        <f t="shared" si="1"/>
        <v>366</v>
      </c>
      <c r="M12" s="2">
        <f t="shared" si="1"/>
        <v>374</v>
      </c>
      <c r="N12" s="2">
        <f t="shared" si="1"/>
        <v>382</v>
      </c>
      <c r="O12" s="2">
        <f t="shared" si="1"/>
        <v>750</v>
      </c>
      <c r="P12" s="2">
        <f t="shared" si="1"/>
        <v>369</v>
      </c>
      <c r="Q12" s="2">
        <f t="shared" si="1"/>
        <v>379</v>
      </c>
      <c r="R12" s="2">
        <f t="shared" si="1"/>
        <v>386</v>
      </c>
      <c r="S12" s="2">
        <f t="shared" si="1"/>
        <v>394</v>
      </c>
    </row>
    <row r="13" spans="1:5" ht="12.75">
      <c r="A13" s="10"/>
      <c r="B13" s="10"/>
      <c r="C13" s="10"/>
      <c r="D13" s="10"/>
      <c r="E13" s="10"/>
    </row>
    <row r="14" spans="1:19" ht="12.75">
      <c r="A14" s="10"/>
      <c r="B14" s="9" t="s">
        <v>92</v>
      </c>
      <c r="C14" s="31">
        <v>0</v>
      </c>
      <c r="D14" s="31">
        <v>0</v>
      </c>
      <c r="E14" s="31">
        <v>0</v>
      </c>
      <c r="F14" s="31">
        <v>0</v>
      </c>
      <c r="G14" s="31">
        <v>0</v>
      </c>
      <c r="H14" s="31">
        <v>0</v>
      </c>
      <c r="I14" s="31">
        <v>0</v>
      </c>
      <c r="J14" s="31">
        <v>0</v>
      </c>
      <c r="K14" s="31">
        <v>0</v>
      </c>
      <c r="L14" s="31">
        <v>0</v>
      </c>
      <c r="M14" s="31">
        <v>0</v>
      </c>
      <c r="N14" s="31">
        <v>0</v>
      </c>
      <c r="O14" s="31">
        <v>0</v>
      </c>
      <c r="P14" s="31">
        <v>0</v>
      </c>
      <c r="Q14" s="31">
        <v>0</v>
      </c>
      <c r="R14" s="31">
        <v>0</v>
      </c>
      <c r="S14" s="31">
        <v>0</v>
      </c>
    </row>
    <row r="15" spans="1:19" ht="12.75">
      <c r="A15" s="29"/>
      <c r="B15" s="29" t="s">
        <v>50</v>
      </c>
      <c r="C15" s="31">
        <v>0</v>
      </c>
      <c r="D15" s="31">
        <v>0</v>
      </c>
      <c r="E15" s="31">
        <v>0</v>
      </c>
      <c r="F15" s="31">
        <v>0</v>
      </c>
      <c r="G15" s="31">
        <v>0</v>
      </c>
      <c r="H15" s="31">
        <v>0</v>
      </c>
      <c r="I15" s="31">
        <v>0</v>
      </c>
      <c r="J15" s="31">
        <v>0</v>
      </c>
      <c r="K15" s="31">
        <v>0</v>
      </c>
      <c r="L15" s="31">
        <v>0</v>
      </c>
      <c r="M15" s="31">
        <v>0</v>
      </c>
      <c r="N15" s="31">
        <v>0</v>
      </c>
      <c r="O15" s="31">
        <v>0</v>
      </c>
      <c r="P15" s="31">
        <v>0</v>
      </c>
      <c r="Q15" s="31">
        <v>0</v>
      </c>
      <c r="R15" s="31">
        <v>0</v>
      </c>
      <c r="S15" s="31">
        <v>0</v>
      </c>
    </row>
    <row r="17" spans="1:19" ht="12.75">
      <c r="A17" t="s">
        <v>33</v>
      </c>
      <c r="B17" t="s">
        <v>34</v>
      </c>
      <c r="C17">
        <v>2445</v>
      </c>
      <c r="D17">
        <v>3103</v>
      </c>
      <c r="E17" s="1">
        <v>2655</v>
      </c>
      <c r="F17" s="2">
        <f aca="true" t="shared" si="2" ref="F17:S17">F22*(E17/E22)</f>
        <v>2875.733663943991</v>
      </c>
      <c r="G17" s="2">
        <f t="shared" si="2"/>
        <v>2949.4221953658944</v>
      </c>
      <c r="H17" s="2">
        <f t="shared" si="2"/>
        <v>3129.9922903817305</v>
      </c>
      <c r="I17" s="2">
        <f t="shared" si="2"/>
        <v>3269.5136689448245</v>
      </c>
      <c r="J17" s="2">
        <f t="shared" si="2"/>
        <v>3320.0777212868816</v>
      </c>
      <c r="K17" s="2">
        <f t="shared" si="2"/>
        <v>3371.9694949158197</v>
      </c>
      <c r="L17" s="2">
        <f t="shared" si="2"/>
        <v>3446.321886981164</v>
      </c>
      <c r="M17" s="2">
        <f t="shared" si="2"/>
        <v>3522.112643773963</v>
      </c>
      <c r="N17" s="2">
        <f t="shared" si="2"/>
        <v>3599.231121853643</v>
      </c>
      <c r="O17" s="2">
        <f t="shared" si="2"/>
        <v>3671.2600016669453</v>
      </c>
      <c r="P17" s="2">
        <f t="shared" si="2"/>
        <v>3744.6166027671284</v>
      </c>
      <c r="Q17" s="2">
        <f t="shared" si="2"/>
        <v>3819.52221203534</v>
      </c>
      <c r="R17" s="2">
        <f t="shared" si="2"/>
        <v>3895.976829471579</v>
      </c>
      <c r="S17" s="2">
        <f t="shared" si="2"/>
        <v>3973.8698116352734</v>
      </c>
    </row>
    <row r="18" spans="2:19" ht="12.75">
      <c r="B18" t="s">
        <v>35</v>
      </c>
      <c r="C18">
        <v>4611</v>
      </c>
      <c r="D18">
        <v>5363</v>
      </c>
      <c r="E18" s="1">
        <v>7723</v>
      </c>
      <c r="F18" s="2">
        <f aca="true" t="shared" si="3" ref="F18:S18">F22*(E18/E22)</f>
        <v>8365.081388564762</v>
      </c>
      <c r="G18" s="2">
        <f t="shared" si="3"/>
        <v>8579.430363393902</v>
      </c>
      <c r="H18" s="2">
        <f t="shared" si="3"/>
        <v>9104.681905317555</v>
      </c>
      <c r="I18" s="2">
        <f t="shared" si="3"/>
        <v>9510.528838139693</v>
      </c>
      <c r="J18" s="2">
        <f t="shared" si="3"/>
        <v>9657.61214369062</v>
      </c>
      <c r="K18" s="2">
        <f t="shared" si="3"/>
        <v>9808.557592932159</v>
      </c>
      <c r="L18" s="2">
        <f t="shared" si="3"/>
        <v>10024.837639606603</v>
      </c>
      <c r="M18" s="2">
        <f t="shared" si="3"/>
        <v>10245.301675279215</v>
      </c>
      <c r="N18" s="2">
        <f t="shared" si="3"/>
        <v>10469.627854642444</v>
      </c>
      <c r="O18" s="2">
        <f t="shared" si="3"/>
        <v>10679.149149858313</v>
      </c>
      <c r="P18" s="2">
        <f t="shared" si="3"/>
        <v>10892.532588764796</v>
      </c>
      <c r="Q18" s="2">
        <f t="shared" si="3"/>
        <v>11110.421861976998</v>
      </c>
      <c r="R18" s="2">
        <f t="shared" si="3"/>
        <v>11332.81696949492</v>
      </c>
      <c r="S18" s="2">
        <f t="shared" si="3"/>
        <v>11559.396066011004</v>
      </c>
    </row>
    <row r="19" spans="2:19" ht="12.75">
      <c r="B19" t="s">
        <v>36</v>
      </c>
      <c r="C19">
        <v>11291</v>
      </c>
      <c r="D19">
        <v>12307</v>
      </c>
      <c r="E19" s="1">
        <v>10540</v>
      </c>
      <c r="F19" s="2">
        <f aca="true" t="shared" si="4" ref="F19:S19">F22*(E19/E22)</f>
        <v>11416.283547257875</v>
      </c>
      <c r="G19" s="2">
        <f t="shared" si="4"/>
        <v>11708.817302883812</v>
      </c>
      <c r="H19" s="2">
        <f t="shared" si="4"/>
        <v>12425.656776129354</v>
      </c>
      <c r="I19" s="2">
        <f t="shared" si="4"/>
        <v>12979.538256376061</v>
      </c>
      <c r="J19" s="2">
        <f t="shared" si="4"/>
        <v>13180.270878479745</v>
      </c>
      <c r="K19" s="2">
        <f t="shared" si="4"/>
        <v>13386.274379063176</v>
      </c>
      <c r="L19" s="2">
        <f t="shared" si="4"/>
        <v>13681.443573928986</v>
      </c>
      <c r="M19" s="2">
        <f t="shared" si="4"/>
        <v>13982.322887147857</v>
      </c>
      <c r="N19" s="2">
        <f t="shared" si="4"/>
        <v>14288.473078846473</v>
      </c>
      <c r="O19" s="2">
        <f t="shared" si="4"/>
        <v>14574.418236372727</v>
      </c>
      <c r="P19" s="2">
        <f t="shared" si="4"/>
        <v>14865.634272378727</v>
      </c>
      <c r="Q19" s="2">
        <f t="shared" si="4"/>
        <v>15162.9996666111</v>
      </c>
      <c r="R19" s="2">
        <f t="shared" si="4"/>
        <v>15466.514419069843</v>
      </c>
      <c r="S19" s="2">
        <f t="shared" si="4"/>
        <v>15775.739289881645</v>
      </c>
    </row>
    <row r="20" spans="2:19" ht="12.75">
      <c r="B20" t="s">
        <v>37</v>
      </c>
      <c r="C20">
        <v>2201</v>
      </c>
      <c r="D20">
        <v>2414</v>
      </c>
      <c r="E20" s="1">
        <v>2593</v>
      </c>
      <c r="F20" s="2">
        <f aca="true" t="shared" si="5" ref="F20:S20">F22*(E20/E22)</f>
        <v>2808.579054842474</v>
      </c>
      <c r="G20" s="2">
        <f t="shared" si="5"/>
        <v>2880.546799466578</v>
      </c>
      <c r="H20" s="2">
        <f t="shared" si="5"/>
        <v>3056.9001916986167</v>
      </c>
      <c r="I20" s="2">
        <f t="shared" si="5"/>
        <v>3193.163443907318</v>
      </c>
      <c r="J20" s="2">
        <f t="shared" si="5"/>
        <v>3242.5467161193533</v>
      </c>
      <c r="K20" s="2">
        <f t="shared" si="5"/>
        <v>3293.226704450742</v>
      </c>
      <c r="L20" s="2">
        <f t="shared" si="5"/>
        <v>3365.8428071345224</v>
      </c>
      <c r="M20" s="2">
        <f t="shared" si="5"/>
        <v>3439.8636856142693</v>
      </c>
      <c r="N20" s="2">
        <f t="shared" si="5"/>
        <v>3515.181280213369</v>
      </c>
      <c r="O20" s="2">
        <f t="shared" si="5"/>
        <v>3585.5281296882818</v>
      </c>
      <c r="P20" s="2">
        <f t="shared" si="5"/>
        <v>3657.1716952825473</v>
      </c>
      <c r="Q20" s="2">
        <f t="shared" si="5"/>
        <v>3730.3280963493917</v>
      </c>
      <c r="R20" s="2">
        <f t="shared" si="5"/>
        <v>3804.997332888815</v>
      </c>
      <c r="S20" s="2">
        <f t="shared" si="5"/>
        <v>3881.0713452242044</v>
      </c>
    </row>
    <row r="21" spans="2:19" ht="12.75">
      <c r="B21" t="s">
        <v>38</v>
      </c>
      <c r="C21">
        <v>396</v>
      </c>
      <c r="D21">
        <v>456</v>
      </c>
      <c r="E21">
        <v>485</v>
      </c>
      <c r="F21" s="2">
        <f aca="true" t="shared" si="6" ref="F21:S21">F22*(E21/E22)</f>
        <v>525.3223453908985</v>
      </c>
      <c r="G21" s="2">
        <f t="shared" si="6"/>
        <v>538.7833388898149</v>
      </c>
      <c r="H21" s="2">
        <f t="shared" si="6"/>
        <v>571.7688364727453</v>
      </c>
      <c r="I21" s="2">
        <f t="shared" si="6"/>
        <v>597.2557926321052</v>
      </c>
      <c r="J21" s="2">
        <f t="shared" si="6"/>
        <v>606.4925404234037</v>
      </c>
      <c r="K21" s="2">
        <f t="shared" si="6"/>
        <v>615.9718286381062</v>
      </c>
      <c r="L21" s="2">
        <f t="shared" si="6"/>
        <v>629.5540923487247</v>
      </c>
      <c r="M21" s="2">
        <f t="shared" si="6"/>
        <v>643.3991081846973</v>
      </c>
      <c r="N21" s="2">
        <f t="shared" si="6"/>
        <v>657.4866644440739</v>
      </c>
      <c r="O21" s="2">
        <f t="shared" si="6"/>
        <v>670.6444824137354</v>
      </c>
      <c r="P21" s="2">
        <f t="shared" si="6"/>
        <v>684.044840806801</v>
      </c>
      <c r="Q21" s="2">
        <f t="shared" si="6"/>
        <v>697.728163027171</v>
      </c>
      <c r="R21" s="2">
        <f t="shared" si="6"/>
        <v>711.6944490748457</v>
      </c>
      <c r="S21" s="2">
        <f t="shared" si="6"/>
        <v>725.9234872478745</v>
      </c>
    </row>
    <row r="22" spans="2:19" ht="12.75">
      <c r="B22" t="s">
        <v>39</v>
      </c>
      <c r="C22" s="1">
        <v>20944</v>
      </c>
      <c r="D22" s="1">
        <v>23643</v>
      </c>
      <c r="E22" s="1">
        <v>23996</v>
      </c>
      <c r="F22" s="2">
        <v>25991</v>
      </c>
      <c r="G22" s="2">
        <v>26657</v>
      </c>
      <c r="H22" s="2">
        <v>28289</v>
      </c>
      <c r="I22" s="2">
        <v>29550</v>
      </c>
      <c r="J22" s="2">
        <v>30007</v>
      </c>
      <c r="K22" s="2">
        <v>30476</v>
      </c>
      <c r="L22" s="2">
        <v>31148</v>
      </c>
      <c r="M22" s="2">
        <v>31833</v>
      </c>
      <c r="N22" s="2">
        <v>32530</v>
      </c>
      <c r="O22" s="2">
        <v>33181</v>
      </c>
      <c r="P22" s="2">
        <v>33844</v>
      </c>
      <c r="Q22" s="2">
        <v>34521</v>
      </c>
      <c r="R22" s="2">
        <v>35212</v>
      </c>
      <c r="S22" s="2">
        <v>35916</v>
      </c>
    </row>
    <row r="23" ht="12.75">
      <c r="C23">
        <f>SUM(C17:C21)</f>
        <v>20944</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S37"/>
  <sheetViews>
    <sheetView workbookViewId="0" topLeftCell="A1">
      <selection activeCell="A1" sqref="A1"/>
    </sheetView>
  </sheetViews>
  <sheetFormatPr defaultColWidth="9.140625" defaultRowHeight="12.75"/>
  <cols>
    <col min="1" max="1" width="7.140625" style="0" customWidth="1"/>
    <col min="2" max="2" width="12.00390625" style="0" customWidth="1"/>
  </cols>
  <sheetData>
    <row r="1" spans="1:11" ht="15.75">
      <c r="A1" s="7" t="s">
        <v>0</v>
      </c>
      <c r="B1" s="8"/>
      <c r="C1" s="8"/>
      <c r="D1" s="8"/>
      <c r="E1" s="8"/>
      <c r="F1" s="8"/>
      <c r="G1" s="8"/>
      <c r="H1" s="8"/>
      <c r="I1" s="8"/>
      <c r="J1" s="8"/>
      <c r="K1" s="8"/>
    </row>
    <row r="3" spans="1:5" ht="13.5" thickBot="1">
      <c r="A3" s="9" t="s">
        <v>41</v>
      </c>
      <c r="B3" s="10"/>
      <c r="C3" s="10"/>
      <c r="D3" s="10"/>
      <c r="E3" s="10"/>
    </row>
    <row r="4" spans="1:19" ht="13.5" thickBot="1">
      <c r="A4" s="10"/>
      <c r="B4" s="10"/>
      <c r="C4" s="11" t="s">
        <v>2</v>
      </c>
      <c r="D4" s="12" t="s">
        <v>2</v>
      </c>
      <c r="E4" s="13" t="s">
        <v>2</v>
      </c>
      <c r="F4" s="14" t="s">
        <v>3</v>
      </c>
      <c r="G4" s="14"/>
      <c r="H4" s="14"/>
      <c r="I4" s="14"/>
      <c r="J4" s="15"/>
      <c r="K4" s="15"/>
      <c r="L4" s="15"/>
      <c r="M4" s="15"/>
      <c r="N4" s="15"/>
      <c r="O4" s="15"/>
      <c r="P4" s="15"/>
      <c r="Q4" s="15"/>
      <c r="R4" s="16"/>
      <c r="S4" s="17"/>
    </row>
    <row r="5" spans="1:19" ht="13.5" thickBot="1">
      <c r="A5" s="10"/>
      <c r="B5" s="10"/>
      <c r="C5" s="18" t="s">
        <v>4</v>
      </c>
      <c r="D5" s="19" t="s">
        <v>5</v>
      </c>
      <c r="E5" s="20" t="s">
        <v>6</v>
      </c>
      <c r="F5" s="21" t="s">
        <v>7</v>
      </c>
      <c r="G5" s="22" t="s">
        <v>8</v>
      </c>
      <c r="H5" s="23" t="s">
        <v>9</v>
      </c>
      <c r="I5" s="23" t="s">
        <v>10</v>
      </c>
      <c r="J5" s="24" t="s">
        <v>11</v>
      </c>
      <c r="K5" s="25" t="s">
        <v>12</v>
      </c>
      <c r="L5" s="25" t="s">
        <v>13</v>
      </c>
      <c r="M5" s="25" t="s">
        <v>14</v>
      </c>
      <c r="N5" s="25" t="s">
        <v>15</v>
      </c>
      <c r="O5" s="25" t="s">
        <v>16</v>
      </c>
      <c r="P5" s="25" t="s">
        <v>17</v>
      </c>
      <c r="Q5" s="26" t="s">
        <v>18</v>
      </c>
      <c r="R5" s="27" t="s">
        <v>19</v>
      </c>
      <c r="S5" s="28" t="s">
        <v>20</v>
      </c>
    </row>
    <row r="6" spans="1:5" ht="12.75">
      <c r="A6" s="9" t="s">
        <v>42</v>
      </c>
      <c r="B6" s="10"/>
      <c r="C6" s="10"/>
      <c r="D6" s="10"/>
      <c r="E6" s="10"/>
    </row>
    <row r="7" spans="1:19" ht="12.75">
      <c r="A7" s="9"/>
      <c r="B7" s="29" t="s">
        <v>22</v>
      </c>
      <c r="C7" s="30">
        <v>1562.7</v>
      </c>
      <c r="D7" s="31">
        <v>1726.4</v>
      </c>
      <c r="E7" s="31">
        <v>1788</v>
      </c>
      <c r="F7" s="2">
        <v>1853</v>
      </c>
      <c r="G7" s="2">
        <v>1910</v>
      </c>
      <c r="H7" s="2">
        <v>1971</v>
      </c>
      <c r="I7" s="2">
        <v>2030</v>
      </c>
      <c r="J7" s="2">
        <v>2101</v>
      </c>
      <c r="K7" s="2">
        <v>2161</v>
      </c>
      <c r="L7" s="2">
        <v>2223</v>
      </c>
      <c r="M7" s="2">
        <v>2286</v>
      </c>
      <c r="N7" s="2">
        <v>2356</v>
      </c>
      <c r="O7" s="2">
        <v>2421</v>
      </c>
      <c r="P7" s="2">
        <v>2493</v>
      </c>
      <c r="Q7" s="2">
        <v>2568</v>
      </c>
      <c r="R7" s="2">
        <v>2645</v>
      </c>
      <c r="S7" s="2">
        <v>2725</v>
      </c>
    </row>
    <row r="8" spans="1:19" ht="12.75">
      <c r="A8" s="9"/>
      <c r="B8" s="29" t="s">
        <v>23</v>
      </c>
      <c r="C8" s="30">
        <v>2354.575</v>
      </c>
      <c r="D8" s="31">
        <v>2560</v>
      </c>
      <c r="E8" s="31">
        <v>2593.8</v>
      </c>
      <c r="F8" s="2">
        <v>2666</v>
      </c>
      <c r="G8" s="2">
        <v>2751</v>
      </c>
      <c r="H8" s="2">
        <v>2847</v>
      </c>
      <c r="I8" s="2">
        <v>2962</v>
      </c>
      <c r="J8" s="2">
        <v>3058</v>
      </c>
      <c r="K8" s="2">
        <v>3172</v>
      </c>
      <c r="L8" s="2">
        <v>3297</v>
      </c>
      <c r="M8" s="2">
        <v>3403</v>
      </c>
      <c r="N8" s="2">
        <v>3513</v>
      </c>
      <c r="O8" s="2">
        <v>3636</v>
      </c>
      <c r="P8" s="2">
        <v>3763</v>
      </c>
      <c r="Q8" s="2">
        <v>3885</v>
      </c>
      <c r="R8" s="2">
        <v>4011</v>
      </c>
      <c r="S8" s="2">
        <v>4142</v>
      </c>
    </row>
    <row r="9" spans="1:19" ht="12.75">
      <c r="A9" s="9"/>
      <c r="B9" s="32" t="s">
        <v>24</v>
      </c>
      <c r="C9" s="33">
        <v>456.71875</v>
      </c>
      <c r="D9" s="31">
        <v>483.7</v>
      </c>
      <c r="E9" s="34">
        <v>468.4</v>
      </c>
      <c r="F9" s="35">
        <v>473</v>
      </c>
      <c r="G9" s="35">
        <v>480</v>
      </c>
      <c r="H9" s="35">
        <v>487</v>
      </c>
      <c r="I9" s="35">
        <v>496</v>
      </c>
      <c r="J9" s="35">
        <v>502</v>
      </c>
      <c r="K9" s="35">
        <v>507</v>
      </c>
      <c r="L9" s="35">
        <v>512</v>
      </c>
      <c r="M9" s="35">
        <v>520</v>
      </c>
      <c r="N9" s="35">
        <v>527</v>
      </c>
      <c r="O9" s="35">
        <v>535</v>
      </c>
      <c r="P9" s="35">
        <v>542</v>
      </c>
      <c r="Q9" s="35">
        <v>550</v>
      </c>
      <c r="R9" s="35">
        <v>558</v>
      </c>
      <c r="S9" s="35">
        <v>570</v>
      </c>
    </row>
    <row r="10" spans="1:19" ht="12.75">
      <c r="A10" s="9"/>
      <c r="B10" s="32" t="s">
        <v>25</v>
      </c>
      <c r="C10" s="33">
        <v>72.65625</v>
      </c>
      <c r="D10" s="31">
        <v>82.7</v>
      </c>
      <c r="E10" s="34">
        <v>85.3</v>
      </c>
      <c r="F10" s="35">
        <v>103</v>
      </c>
      <c r="G10" s="35">
        <v>105</v>
      </c>
      <c r="H10" s="35">
        <v>107</v>
      </c>
      <c r="I10" s="35">
        <v>109</v>
      </c>
      <c r="J10" s="35">
        <v>111</v>
      </c>
      <c r="K10" s="35">
        <v>114</v>
      </c>
      <c r="L10" s="35">
        <v>120</v>
      </c>
      <c r="M10" s="35">
        <v>123</v>
      </c>
      <c r="N10" s="35">
        <v>126</v>
      </c>
      <c r="O10" s="35">
        <v>129</v>
      </c>
      <c r="P10" s="35">
        <v>132</v>
      </c>
      <c r="Q10" s="35">
        <v>136</v>
      </c>
      <c r="R10" s="35">
        <v>139</v>
      </c>
      <c r="S10" s="35">
        <v>142</v>
      </c>
    </row>
    <row r="11" spans="1:19" ht="12.75">
      <c r="A11" s="9"/>
      <c r="B11" s="10"/>
      <c r="C11" s="36"/>
      <c r="D11" s="31"/>
      <c r="E11" s="31"/>
      <c r="F11" s="2"/>
      <c r="G11" s="2"/>
      <c r="H11" s="2"/>
      <c r="I11" s="2"/>
      <c r="J11" s="2"/>
      <c r="K11" s="2"/>
      <c r="L11" s="2"/>
      <c r="M11" s="2"/>
      <c r="N11" s="2"/>
      <c r="O11" s="2"/>
      <c r="P11" s="2"/>
      <c r="Q11" s="2"/>
      <c r="R11" s="2"/>
      <c r="S11" s="2"/>
    </row>
    <row r="12" spans="1:19" ht="12.75">
      <c r="A12" s="9"/>
      <c r="B12" s="10"/>
      <c r="C12" s="36"/>
      <c r="D12" s="31"/>
      <c r="E12" s="31"/>
      <c r="F12" s="2"/>
      <c r="G12" s="2"/>
      <c r="H12" s="2"/>
      <c r="I12" s="2"/>
      <c r="J12" s="2"/>
      <c r="K12" s="2"/>
      <c r="L12" s="2"/>
      <c r="M12" s="2"/>
      <c r="N12" s="2"/>
      <c r="O12" s="2"/>
      <c r="P12" s="2"/>
      <c r="Q12" s="2"/>
      <c r="R12" s="2"/>
      <c r="S12" s="2"/>
    </row>
    <row r="13" spans="1:19" ht="12.75">
      <c r="A13" s="9" t="s">
        <v>43</v>
      </c>
      <c r="B13" s="10"/>
      <c r="C13" s="36"/>
      <c r="D13" s="31"/>
      <c r="E13" s="31"/>
      <c r="F13" s="2"/>
      <c r="G13" s="2"/>
      <c r="H13" s="2"/>
      <c r="I13" s="2"/>
      <c r="J13" s="2"/>
      <c r="K13" s="2"/>
      <c r="L13" s="2"/>
      <c r="M13" s="2"/>
      <c r="N13" s="2"/>
      <c r="O13" s="2"/>
      <c r="P13" s="2"/>
      <c r="Q13" s="2"/>
      <c r="R13" s="2"/>
      <c r="S13" s="2"/>
    </row>
    <row r="14" spans="1:19" ht="12.75">
      <c r="A14" s="9"/>
      <c r="B14" s="29" t="s">
        <v>22</v>
      </c>
      <c r="C14" s="36">
        <v>0.825</v>
      </c>
      <c r="D14" s="31">
        <v>2.4</v>
      </c>
      <c r="E14" s="31">
        <v>3</v>
      </c>
      <c r="F14" s="2">
        <v>5</v>
      </c>
      <c r="G14" s="2">
        <v>0</v>
      </c>
      <c r="H14" s="2">
        <v>0</v>
      </c>
      <c r="I14" s="2">
        <v>0</v>
      </c>
      <c r="J14" s="2">
        <v>0</v>
      </c>
      <c r="K14" s="2">
        <v>0</v>
      </c>
      <c r="L14" s="2">
        <v>0</v>
      </c>
      <c r="M14" s="2">
        <v>0</v>
      </c>
      <c r="N14" s="2">
        <v>0</v>
      </c>
      <c r="O14" s="2">
        <v>0</v>
      </c>
      <c r="P14" s="2">
        <v>0</v>
      </c>
      <c r="Q14" s="2">
        <v>0</v>
      </c>
      <c r="R14" s="2">
        <v>0</v>
      </c>
      <c r="S14" s="2">
        <v>0</v>
      </c>
    </row>
    <row r="15" spans="1:19" ht="12.75">
      <c r="A15" s="9"/>
      <c r="B15" s="29" t="s">
        <v>23</v>
      </c>
      <c r="C15" s="30">
        <v>262.85</v>
      </c>
      <c r="D15" s="31">
        <v>314.6</v>
      </c>
      <c r="E15" s="31">
        <v>355.6</v>
      </c>
      <c r="F15" s="2">
        <v>375</v>
      </c>
      <c r="G15" s="2">
        <v>400</v>
      </c>
      <c r="H15" s="2">
        <v>405</v>
      </c>
      <c r="I15" s="2">
        <v>410</v>
      </c>
      <c r="J15" s="2">
        <v>415</v>
      </c>
      <c r="K15" s="2">
        <v>420</v>
      </c>
      <c r="L15" s="2">
        <v>425</v>
      </c>
      <c r="M15" s="2">
        <v>429</v>
      </c>
      <c r="N15" s="2">
        <v>440</v>
      </c>
      <c r="O15" s="2">
        <v>446</v>
      </c>
      <c r="P15" s="2">
        <v>460</v>
      </c>
      <c r="Q15" s="2">
        <v>470</v>
      </c>
      <c r="R15" s="2">
        <v>480</v>
      </c>
      <c r="S15" s="2">
        <v>490</v>
      </c>
    </row>
    <row r="16" spans="1:19" ht="12.75">
      <c r="A16" s="9"/>
      <c r="B16" s="32" t="s">
        <v>24</v>
      </c>
      <c r="C16" s="33">
        <v>121.625</v>
      </c>
      <c r="D16" s="31">
        <v>132.9</v>
      </c>
      <c r="E16" s="34">
        <v>111.8</v>
      </c>
      <c r="F16" s="35">
        <v>123</v>
      </c>
      <c r="G16" s="35">
        <v>131</v>
      </c>
      <c r="H16" s="35">
        <v>135</v>
      </c>
      <c r="I16" s="35">
        <v>140</v>
      </c>
      <c r="J16" s="35">
        <v>145</v>
      </c>
      <c r="K16" s="35">
        <v>150</v>
      </c>
      <c r="L16" s="2">
        <v>155</v>
      </c>
      <c r="M16" s="2">
        <v>160</v>
      </c>
      <c r="N16" s="2">
        <v>164</v>
      </c>
      <c r="O16" s="2">
        <v>167</v>
      </c>
      <c r="P16" s="2">
        <v>175</v>
      </c>
      <c r="Q16" s="2">
        <v>180</v>
      </c>
      <c r="R16" s="2">
        <v>190</v>
      </c>
      <c r="S16" s="2">
        <v>200</v>
      </c>
    </row>
    <row r="17" spans="1:19" ht="12.75">
      <c r="A17" s="9"/>
      <c r="B17" s="32" t="s">
        <v>25</v>
      </c>
      <c r="C17" s="33">
        <v>45.34375</v>
      </c>
      <c r="D17" s="31">
        <v>36.4</v>
      </c>
      <c r="E17" s="34">
        <v>25.8</v>
      </c>
      <c r="F17" s="35">
        <v>27</v>
      </c>
      <c r="G17" s="35">
        <v>29</v>
      </c>
      <c r="H17" s="35">
        <v>30</v>
      </c>
      <c r="I17" s="35">
        <v>32</v>
      </c>
      <c r="J17" s="35">
        <v>34</v>
      </c>
      <c r="K17" s="35">
        <v>36</v>
      </c>
      <c r="L17" s="2">
        <v>38</v>
      </c>
      <c r="M17" s="2">
        <v>40</v>
      </c>
      <c r="N17" s="2">
        <v>42</v>
      </c>
      <c r="O17" s="2">
        <v>44</v>
      </c>
      <c r="P17" s="2">
        <v>46</v>
      </c>
      <c r="Q17" s="2">
        <v>50</v>
      </c>
      <c r="R17" s="2">
        <v>54</v>
      </c>
      <c r="S17" s="2">
        <v>58</v>
      </c>
    </row>
    <row r="18" spans="1:19" ht="12.75">
      <c r="A18" s="9"/>
      <c r="B18" s="10"/>
      <c r="C18" s="36"/>
      <c r="D18" s="31"/>
      <c r="E18" s="31"/>
      <c r="F18" s="2"/>
      <c r="G18" s="2"/>
      <c r="H18" s="2"/>
      <c r="I18" s="2"/>
      <c r="J18" s="2"/>
      <c r="K18" s="2"/>
      <c r="L18" s="2" t="s">
        <v>44</v>
      </c>
      <c r="M18" s="2"/>
      <c r="N18" s="2"/>
      <c r="O18" s="2"/>
      <c r="P18" s="2"/>
      <c r="Q18" s="2"/>
      <c r="R18" s="2"/>
      <c r="S18" s="2"/>
    </row>
    <row r="19" spans="1:19" ht="12.75">
      <c r="A19" s="9" t="s">
        <v>45</v>
      </c>
      <c r="B19" s="29" t="s">
        <v>22</v>
      </c>
      <c r="C19" s="30">
        <v>0</v>
      </c>
      <c r="D19" s="31">
        <v>0</v>
      </c>
      <c r="E19" s="31">
        <v>0</v>
      </c>
      <c r="F19" s="2">
        <v>0</v>
      </c>
      <c r="G19" s="2">
        <v>0</v>
      </c>
      <c r="H19" s="2">
        <v>0</v>
      </c>
      <c r="I19" s="2">
        <v>0</v>
      </c>
      <c r="J19" s="2">
        <v>0</v>
      </c>
      <c r="K19" s="2">
        <v>0</v>
      </c>
      <c r="L19" s="2">
        <v>0</v>
      </c>
      <c r="M19" s="2">
        <v>0</v>
      </c>
      <c r="N19" s="2">
        <v>0</v>
      </c>
      <c r="O19" s="2">
        <v>0</v>
      </c>
      <c r="P19" s="2">
        <v>0</v>
      </c>
      <c r="Q19" s="2">
        <v>0</v>
      </c>
      <c r="R19" s="2">
        <v>0</v>
      </c>
      <c r="S19" s="2">
        <v>0</v>
      </c>
    </row>
    <row r="20" spans="1:19" ht="12.75">
      <c r="A20" s="10"/>
      <c r="B20" s="29" t="s">
        <v>23</v>
      </c>
      <c r="C20" s="30">
        <v>1.125</v>
      </c>
      <c r="D20" s="31">
        <v>2.8</v>
      </c>
      <c r="E20" s="31">
        <v>4.9</v>
      </c>
      <c r="F20" s="2">
        <v>5</v>
      </c>
      <c r="G20" s="2">
        <v>6</v>
      </c>
      <c r="H20" s="2">
        <v>7</v>
      </c>
      <c r="I20" s="2">
        <v>8</v>
      </c>
      <c r="J20" s="2">
        <v>9</v>
      </c>
      <c r="K20" s="2">
        <v>10</v>
      </c>
      <c r="L20" s="2">
        <v>11</v>
      </c>
      <c r="M20" s="2">
        <v>12</v>
      </c>
      <c r="N20" s="2">
        <v>13</v>
      </c>
      <c r="O20" s="2">
        <v>14</v>
      </c>
      <c r="P20" s="2">
        <v>15</v>
      </c>
      <c r="Q20" s="2">
        <v>16</v>
      </c>
      <c r="R20" s="2">
        <v>17</v>
      </c>
      <c r="S20" s="2">
        <v>18</v>
      </c>
    </row>
    <row r="21" spans="1:19" ht="12.75">
      <c r="A21" s="9"/>
      <c r="B21" s="32" t="s">
        <v>24</v>
      </c>
      <c r="C21" s="33">
        <v>3.9375</v>
      </c>
      <c r="D21" s="31">
        <v>0</v>
      </c>
      <c r="E21" s="34">
        <v>2</v>
      </c>
      <c r="F21" s="35">
        <v>0</v>
      </c>
      <c r="G21" s="35">
        <v>0</v>
      </c>
      <c r="H21" s="35">
        <v>0</v>
      </c>
      <c r="I21" s="35">
        <v>0</v>
      </c>
      <c r="J21" s="35">
        <v>0</v>
      </c>
      <c r="K21" s="35">
        <v>0</v>
      </c>
      <c r="L21" s="2">
        <v>0</v>
      </c>
      <c r="M21" s="2">
        <v>0</v>
      </c>
      <c r="N21" s="2">
        <v>0</v>
      </c>
      <c r="O21" s="2">
        <v>0</v>
      </c>
      <c r="P21" s="2">
        <v>0</v>
      </c>
      <c r="Q21" s="2">
        <v>0</v>
      </c>
      <c r="R21" s="2">
        <v>0</v>
      </c>
      <c r="S21" s="2">
        <v>0</v>
      </c>
    </row>
    <row r="22" spans="1:19" ht="12.75">
      <c r="A22" s="9"/>
      <c r="B22" s="32" t="s">
        <v>25</v>
      </c>
      <c r="C22" s="33">
        <v>0.84375</v>
      </c>
      <c r="D22" s="31">
        <v>0.1</v>
      </c>
      <c r="E22" s="34">
        <v>6.4</v>
      </c>
      <c r="F22" s="35">
        <v>3</v>
      </c>
      <c r="G22" s="35">
        <v>3</v>
      </c>
      <c r="H22" s="35">
        <v>4</v>
      </c>
      <c r="I22" s="35">
        <v>4</v>
      </c>
      <c r="J22" s="35">
        <v>5</v>
      </c>
      <c r="K22" s="35">
        <v>5</v>
      </c>
      <c r="L22" s="2">
        <v>6</v>
      </c>
      <c r="M22" s="2">
        <v>6</v>
      </c>
      <c r="N22" s="2">
        <v>7</v>
      </c>
      <c r="O22" s="2">
        <v>7</v>
      </c>
      <c r="P22" s="2">
        <v>8</v>
      </c>
      <c r="Q22" s="2">
        <v>8</v>
      </c>
      <c r="R22" s="2">
        <v>9</v>
      </c>
      <c r="S22" s="2">
        <v>9</v>
      </c>
    </row>
    <row r="23" spans="1:19" ht="12.75">
      <c r="A23" s="9"/>
      <c r="B23" s="10"/>
      <c r="C23" s="31"/>
      <c r="D23" s="31"/>
      <c r="E23" s="31"/>
      <c r="F23" s="2"/>
      <c r="G23" s="2"/>
      <c r="H23" s="2"/>
      <c r="I23" s="2"/>
      <c r="J23" s="2"/>
      <c r="K23" s="2"/>
      <c r="L23" s="2"/>
      <c r="M23" s="2"/>
      <c r="N23" s="2"/>
      <c r="O23" s="2"/>
      <c r="P23" s="2"/>
      <c r="Q23" s="2"/>
      <c r="R23" s="2"/>
      <c r="S23" s="2"/>
    </row>
    <row r="24" spans="1:19" ht="12.75">
      <c r="A24" s="9" t="s">
        <v>46</v>
      </c>
      <c r="B24" s="10"/>
      <c r="C24" s="31"/>
      <c r="D24" s="31"/>
      <c r="E24" s="31"/>
      <c r="F24" s="2"/>
      <c r="G24" s="2"/>
      <c r="H24" s="2"/>
      <c r="I24" s="2"/>
      <c r="J24" s="2"/>
      <c r="K24" s="2"/>
      <c r="L24" s="2"/>
      <c r="M24" s="2"/>
      <c r="N24" s="2"/>
      <c r="O24" s="2"/>
      <c r="P24" s="2"/>
      <c r="Q24" s="2"/>
      <c r="R24" s="2"/>
      <c r="S24" s="2"/>
    </row>
    <row r="25" spans="2:19" ht="12.75">
      <c r="B25" s="29" t="s">
        <v>22</v>
      </c>
      <c r="C25" s="31">
        <f aca="true" t="shared" si="0" ref="C25:S25">+C7+C14+C19</f>
        <v>1563.525</v>
      </c>
      <c r="D25" s="31">
        <f t="shared" si="0"/>
        <v>1728.8000000000002</v>
      </c>
      <c r="E25" s="31">
        <f t="shared" si="0"/>
        <v>1791</v>
      </c>
      <c r="F25" s="2">
        <f t="shared" si="0"/>
        <v>1858</v>
      </c>
      <c r="G25" s="2">
        <f t="shared" si="0"/>
        <v>1910</v>
      </c>
      <c r="H25" s="2">
        <f t="shared" si="0"/>
        <v>1971</v>
      </c>
      <c r="I25" s="2">
        <f t="shared" si="0"/>
        <v>2030</v>
      </c>
      <c r="J25" s="2">
        <f t="shared" si="0"/>
        <v>2101</v>
      </c>
      <c r="K25" s="2">
        <f t="shared" si="0"/>
        <v>2161</v>
      </c>
      <c r="L25" s="2">
        <f t="shared" si="0"/>
        <v>2223</v>
      </c>
      <c r="M25" s="2">
        <f t="shared" si="0"/>
        <v>2286</v>
      </c>
      <c r="N25" s="2">
        <f t="shared" si="0"/>
        <v>2356</v>
      </c>
      <c r="O25" s="2">
        <f t="shared" si="0"/>
        <v>2421</v>
      </c>
      <c r="P25" s="2">
        <f t="shared" si="0"/>
        <v>2493</v>
      </c>
      <c r="Q25" s="2">
        <f t="shared" si="0"/>
        <v>2568</v>
      </c>
      <c r="R25" s="2">
        <f t="shared" si="0"/>
        <v>2645</v>
      </c>
      <c r="S25" s="2">
        <f t="shared" si="0"/>
        <v>2725</v>
      </c>
    </row>
    <row r="26" spans="1:19" ht="12.75">
      <c r="A26" s="10"/>
      <c r="B26" s="29" t="s">
        <v>23</v>
      </c>
      <c r="C26" s="31">
        <f aca="true" t="shared" si="1" ref="C26:S26">+C8+C15+C20</f>
        <v>2618.5499999999997</v>
      </c>
      <c r="D26" s="31">
        <f t="shared" si="1"/>
        <v>2877.4</v>
      </c>
      <c r="E26" s="31">
        <f t="shared" si="1"/>
        <v>2954.3</v>
      </c>
      <c r="F26" s="2">
        <f t="shared" si="1"/>
        <v>3046</v>
      </c>
      <c r="G26" s="2">
        <f t="shared" si="1"/>
        <v>3157</v>
      </c>
      <c r="H26" s="2">
        <f t="shared" si="1"/>
        <v>3259</v>
      </c>
      <c r="I26" s="2">
        <f t="shared" si="1"/>
        <v>3380</v>
      </c>
      <c r="J26" s="2">
        <f t="shared" si="1"/>
        <v>3482</v>
      </c>
      <c r="K26" s="2">
        <f t="shared" si="1"/>
        <v>3602</v>
      </c>
      <c r="L26" s="2">
        <f t="shared" si="1"/>
        <v>3733</v>
      </c>
      <c r="M26" s="2">
        <f t="shared" si="1"/>
        <v>3844</v>
      </c>
      <c r="N26" s="2">
        <f t="shared" si="1"/>
        <v>3966</v>
      </c>
      <c r="O26" s="2">
        <f t="shared" si="1"/>
        <v>4096</v>
      </c>
      <c r="P26" s="2">
        <f t="shared" si="1"/>
        <v>4238</v>
      </c>
      <c r="Q26" s="2">
        <f t="shared" si="1"/>
        <v>4371</v>
      </c>
      <c r="R26" s="2">
        <f t="shared" si="1"/>
        <v>4508</v>
      </c>
      <c r="S26" s="2">
        <f t="shared" si="1"/>
        <v>4650</v>
      </c>
    </row>
    <row r="27" spans="1:19" ht="12.75">
      <c r="A27" s="10"/>
      <c r="B27" s="32" t="s">
        <v>24</v>
      </c>
      <c r="C27" s="31">
        <f aca="true" t="shared" si="2" ref="C27:S27">+C9+C16+C21</f>
        <v>582.28125</v>
      </c>
      <c r="D27" s="31">
        <f t="shared" si="2"/>
        <v>616.6</v>
      </c>
      <c r="E27" s="31">
        <f t="shared" si="2"/>
        <v>582.1999999999999</v>
      </c>
      <c r="F27" s="2">
        <f t="shared" si="2"/>
        <v>596</v>
      </c>
      <c r="G27" s="2">
        <f t="shared" si="2"/>
        <v>611</v>
      </c>
      <c r="H27" s="2">
        <f t="shared" si="2"/>
        <v>622</v>
      </c>
      <c r="I27" s="2">
        <f t="shared" si="2"/>
        <v>636</v>
      </c>
      <c r="J27" s="2">
        <f t="shared" si="2"/>
        <v>647</v>
      </c>
      <c r="K27" s="2">
        <f t="shared" si="2"/>
        <v>657</v>
      </c>
      <c r="L27" s="2">
        <f t="shared" si="2"/>
        <v>667</v>
      </c>
      <c r="M27" s="2">
        <f t="shared" si="2"/>
        <v>680</v>
      </c>
      <c r="N27" s="2">
        <f t="shared" si="2"/>
        <v>691</v>
      </c>
      <c r="O27" s="2">
        <f t="shared" si="2"/>
        <v>702</v>
      </c>
      <c r="P27" s="2">
        <f t="shared" si="2"/>
        <v>717</v>
      </c>
      <c r="Q27" s="2">
        <f t="shared" si="2"/>
        <v>730</v>
      </c>
      <c r="R27" s="2">
        <f t="shared" si="2"/>
        <v>748</v>
      </c>
      <c r="S27" s="2">
        <f t="shared" si="2"/>
        <v>770</v>
      </c>
    </row>
    <row r="28" spans="1:19" ht="13.5" thickBot="1">
      <c r="A28" s="10"/>
      <c r="B28" s="32" t="s">
        <v>25</v>
      </c>
      <c r="C28" s="37">
        <f aca="true" t="shared" si="3" ref="C28:S28">+C10+C17+C22</f>
        <v>118.84375</v>
      </c>
      <c r="D28" s="37">
        <f t="shared" si="3"/>
        <v>119.19999999999999</v>
      </c>
      <c r="E28" s="37">
        <f t="shared" si="3"/>
        <v>117.5</v>
      </c>
      <c r="F28" s="38">
        <f t="shared" si="3"/>
        <v>133</v>
      </c>
      <c r="G28" s="38">
        <f t="shared" si="3"/>
        <v>137</v>
      </c>
      <c r="H28" s="38">
        <f t="shared" si="3"/>
        <v>141</v>
      </c>
      <c r="I28" s="38">
        <f t="shared" si="3"/>
        <v>145</v>
      </c>
      <c r="J28" s="38">
        <f t="shared" si="3"/>
        <v>150</v>
      </c>
      <c r="K28" s="38">
        <f t="shared" si="3"/>
        <v>155</v>
      </c>
      <c r="L28" s="38">
        <f t="shared" si="3"/>
        <v>164</v>
      </c>
      <c r="M28" s="38">
        <f t="shared" si="3"/>
        <v>169</v>
      </c>
      <c r="N28" s="38">
        <f t="shared" si="3"/>
        <v>175</v>
      </c>
      <c r="O28" s="38">
        <f t="shared" si="3"/>
        <v>180</v>
      </c>
      <c r="P28" s="38">
        <f t="shared" si="3"/>
        <v>186</v>
      </c>
      <c r="Q28" s="38">
        <f t="shared" si="3"/>
        <v>194</v>
      </c>
      <c r="R28" s="38">
        <f t="shared" si="3"/>
        <v>202</v>
      </c>
      <c r="S28" s="38">
        <f t="shared" si="3"/>
        <v>209</v>
      </c>
    </row>
    <row r="29" spans="1:19" ht="12.75">
      <c r="A29" s="10"/>
      <c r="B29" s="39" t="s">
        <v>31</v>
      </c>
      <c r="C29" s="31">
        <f aca="true" t="shared" si="4" ref="C29:S29">SUM(C25:C28)</f>
        <v>4883.2</v>
      </c>
      <c r="D29" s="31">
        <f t="shared" si="4"/>
        <v>5342.000000000001</v>
      </c>
      <c r="E29" s="31">
        <f t="shared" si="4"/>
        <v>5445</v>
      </c>
      <c r="F29" s="2">
        <f t="shared" si="4"/>
        <v>5633</v>
      </c>
      <c r="G29" s="2">
        <f t="shared" si="4"/>
        <v>5815</v>
      </c>
      <c r="H29" s="2">
        <f t="shared" si="4"/>
        <v>5993</v>
      </c>
      <c r="I29" s="2">
        <f t="shared" si="4"/>
        <v>6191</v>
      </c>
      <c r="J29" s="2">
        <f t="shared" si="4"/>
        <v>6380</v>
      </c>
      <c r="K29" s="2">
        <f t="shared" si="4"/>
        <v>6575</v>
      </c>
      <c r="L29" s="2">
        <f t="shared" si="4"/>
        <v>6787</v>
      </c>
      <c r="M29" s="2">
        <f t="shared" si="4"/>
        <v>6979</v>
      </c>
      <c r="N29" s="2">
        <f t="shared" si="4"/>
        <v>7188</v>
      </c>
      <c r="O29" s="2">
        <f t="shared" si="4"/>
        <v>7399</v>
      </c>
      <c r="P29" s="2">
        <f t="shared" si="4"/>
        <v>7634</v>
      </c>
      <c r="Q29" s="2">
        <f t="shared" si="4"/>
        <v>7863</v>
      </c>
      <c r="R29" s="2">
        <f t="shared" si="4"/>
        <v>8103</v>
      </c>
      <c r="S29" s="2">
        <f t="shared" si="4"/>
        <v>8354</v>
      </c>
    </row>
    <row r="30" spans="1:19" ht="12.75">
      <c r="A30" s="9" t="s">
        <v>32</v>
      </c>
      <c r="B30" s="10"/>
      <c r="C30" s="31"/>
      <c r="D30" s="31">
        <f aca="true" t="shared" si="5" ref="D30:S30">+D29-C29</f>
        <v>458.8000000000011</v>
      </c>
      <c r="E30" s="31">
        <f t="shared" si="5"/>
        <v>102.99999999999909</v>
      </c>
      <c r="F30" s="2">
        <f t="shared" si="5"/>
        <v>188</v>
      </c>
      <c r="G30" s="2">
        <f t="shared" si="5"/>
        <v>182</v>
      </c>
      <c r="H30" s="2">
        <f t="shared" si="5"/>
        <v>178</v>
      </c>
      <c r="I30" s="2">
        <f t="shared" si="5"/>
        <v>198</v>
      </c>
      <c r="J30" s="2">
        <f t="shared" si="5"/>
        <v>189</v>
      </c>
      <c r="K30" s="2">
        <f t="shared" si="5"/>
        <v>195</v>
      </c>
      <c r="L30" s="2">
        <f t="shared" si="5"/>
        <v>212</v>
      </c>
      <c r="M30" s="2">
        <f t="shared" si="5"/>
        <v>192</v>
      </c>
      <c r="N30" s="2">
        <f t="shared" si="5"/>
        <v>209</v>
      </c>
      <c r="O30" s="2">
        <f t="shared" si="5"/>
        <v>211</v>
      </c>
      <c r="P30" s="2">
        <f t="shared" si="5"/>
        <v>235</v>
      </c>
      <c r="Q30" s="2">
        <f t="shared" si="5"/>
        <v>229</v>
      </c>
      <c r="R30" s="2">
        <f t="shared" si="5"/>
        <v>240</v>
      </c>
      <c r="S30" s="2">
        <f t="shared" si="5"/>
        <v>251</v>
      </c>
    </row>
    <row r="31" spans="1:11" ht="12.75">
      <c r="A31" s="9" t="s">
        <v>33</v>
      </c>
      <c r="B31" s="10"/>
      <c r="C31" s="10"/>
      <c r="D31" s="10"/>
      <c r="E31" s="31"/>
      <c r="F31" s="2"/>
      <c r="G31" s="2"/>
      <c r="H31" s="2"/>
      <c r="I31" s="2"/>
      <c r="J31" s="2"/>
      <c r="K31" s="2"/>
    </row>
    <row r="32" spans="2:19" ht="12.75">
      <c r="B32" s="40" t="s">
        <v>34</v>
      </c>
      <c r="C32" s="10">
        <v>783</v>
      </c>
      <c r="D32" s="10">
        <v>969</v>
      </c>
      <c r="E32" s="10">
        <v>815</v>
      </c>
      <c r="F32" s="10">
        <v>900</v>
      </c>
      <c r="G32" s="10">
        <v>900</v>
      </c>
      <c r="H32" s="41">
        <v>900</v>
      </c>
      <c r="I32" s="41">
        <v>900</v>
      </c>
      <c r="J32" s="41">
        <v>900</v>
      </c>
      <c r="K32" s="42">
        <v>900</v>
      </c>
      <c r="L32" s="42">
        <v>900</v>
      </c>
      <c r="M32" s="42">
        <v>900</v>
      </c>
      <c r="N32" s="42">
        <v>900</v>
      </c>
      <c r="O32" s="42">
        <v>900</v>
      </c>
      <c r="P32" s="42">
        <v>925</v>
      </c>
      <c r="Q32" s="42">
        <v>925</v>
      </c>
      <c r="R32" s="42">
        <v>950</v>
      </c>
      <c r="S32" s="42">
        <v>975</v>
      </c>
    </row>
    <row r="33" spans="1:19" ht="12.75">
      <c r="A33" s="9"/>
      <c r="B33" s="40" t="s">
        <v>35</v>
      </c>
      <c r="C33" s="10">
        <v>3133</v>
      </c>
      <c r="D33" s="10">
        <v>3430</v>
      </c>
      <c r="E33" s="10">
        <v>3546</v>
      </c>
      <c r="F33" s="10">
        <v>3630</v>
      </c>
      <c r="G33" s="10">
        <v>3712</v>
      </c>
      <c r="H33" s="41">
        <v>3788</v>
      </c>
      <c r="I33" s="41">
        <v>3860</v>
      </c>
      <c r="J33" s="41">
        <v>3940</v>
      </c>
      <c r="K33" s="42">
        <v>4000</v>
      </c>
      <c r="L33" s="42">
        <v>4080</v>
      </c>
      <c r="M33" s="42">
        <v>4150</v>
      </c>
      <c r="N33" s="42">
        <v>4210</v>
      </c>
      <c r="O33" s="42">
        <v>4280</v>
      </c>
      <c r="P33" s="42">
        <v>4350</v>
      </c>
      <c r="Q33" s="42">
        <v>4400</v>
      </c>
      <c r="R33" s="42">
        <v>4480</v>
      </c>
      <c r="S33" s="42">
        <v>4550</v>
      </c>
    </row>
    <row r="34" spans="1:19" ht="12.75">
      <c r="A34" s="9"/>
      <c r="B34" s="40" t="s">
        <v>36</v>
      </c>
      <c r="C34" s="10">
        <v>3009</v>
      </c>
      <c r="D34" s="10">
        <v>3350</v>
      </c>
      <c r="E34" s="10">
        <v>3540</v>
      </c>
      <c r="F34" s="10">
        <v>3659</v>
      </c>
      <c r="G34" s="10">
        <v>3826</v>
      </c>
      <c r="H34" s="41">
        <v>3999</v>
      </c>
      <c r="I34" s="41">
        <v>4199</v>
      </c>
      <c r="J34" s="41">
        <v>4385</v>
      </c>
      <c r="K34" s="42">
        <v>4594</v>
      </c>
      <c r="L34" s="42">
        <v>4804</v>
      </c>
      <c r="M34" s="42">
        <v>4992</v>
      </c>
      <c r="N34" s="42">
        <v>5225</v>
      </c>
      <c r="O34" s="42">
        <v>5445</v>
      </c>
      <c r="P34" s="42">
        <v>5717</v>
      </c>
      <c r="Q34" s="42">
        <v>6022</v>
      </c>
      <c r="R34" s="42">
        <v>6308</v>
      </c>
      <c r="S34" s="42">
        <v>6610</v>
      </c>
    </row>
    <row r="35" spans="1:19" ht="12.75">
      <c r="A35" s="9"/>
      <c r="B35" s="40" t="s">
        <v>37</v>
      </c>
      <c r="C35" s="10">
        <v>1000</v>
      </c>
      <c r="D35" s="10">
        <v>1011</v>
      </c>
      <c r="E35" s="10">
        <v>994</v>
      </c>
      <c r="F35" s="10">
        <v>1020</v>
      </c>
      <c r="G35" s="10">
        <v>1035</v>
      </c>
      <c r="H35" s="41">
        <v>1046</v>
      </c>
      <c r="I35" s="41">
        <v>1060</v>
      </c>
      <c r="J35" s="41">
        <v>1072</v>
      </c>
      <c r="K35" s="42">
        <v>1084</v>
      </c>
      <c r="L35" s="42">
        <v>1097</v>
      </c>
      <c r="M35" s="42">
        <v>1115</v>
      </c>
      <c r="N35" s="42">
        <v>1126</v>
      </c>
      <c r="O35" s="42">
        <v>1138</v>
      </c>
      <c r="P35" s="42">
        <v>1150</v>
      </c>
      <c r="Q35" s="42">
        <v>1162</v>
      </c>
      <c r="R35" s="42">
        <v>1175</v>
      </c>
      <c r="S35" s="42">
        <v>1190</v>
      </c>
    </row>
    <row r="36" spans="1:19" ht="12.75">
      <c r="A36" s="9"/>
      <c r="B36" s="40" t="s">
        <v>38</v>
      </c>
      <c r="C36" s="10">
        <v>293</v>
      </c>
      <c r="D36" s="10">
        <v>303</v>
      </c>
      <c r="E36" s="10">
        <v>311</v>
      </c>
      <c r="F36" s="10">
        <v>320</v>
      </c>
      <c r="G36" s="10">
        <v>328</v>
      </c>
      <c r="H36" s="41">
        <v>338</v>
      </c>
      <c r="I36" s="41">
        <v>345</v>
      </c>
      <c r="J36" s="41">
        <v>358</v>
      </c>
      <c r="K36" s="42">
        <v>365</v>
      </c>
      <c r="L36" s="42">
        <v>376</v>
      </c>
      <c r="M36" s="42">
        <v>388</v>
      </c>
      <c r="N36" s="42">
        <v>400</v>
      </c>
      <c r="O36" s="42">
        <v>410</v>
      </c>
      <c r="P36" s="42">
        <v>421</v>
      </c>
      <c r="Q36" s="42">
        <v>430</v>
      </c>
      <c r="R36" s="42">
        <v>438</v>
      </c>
      <c r="S36" s="42">
        <v>450</v>
      </c>
    </row>
    <row r="37" spans="1:19" ht="12.75">
      <c r="A37" s="9"/>
      <c r="B37" s="40" t="s">
        <v>39</v>
      </c>
      <c r="C37" s="43">
        <v>8218</v>
      </c>
      <c r="D37" s="43">
        <v>9063</v>
      </c>
      <c r="E37" s="43">
        <v>9206</v>
      </c>
      <c r="F37" s="2">
        <f aca="true" t="shared" si="6" ref="F37:S37">SUM(F32:F36)</f>
        <v>9529</v>
      </c>
      <c r="G37" s="2">
        <f t="shared" si="6"/>
        <v>9801</v>
      </c>
      <c r="H37" s="2">
        <f t="shared" si="6"/>
        <v>10071</v>
      </c>
      <c r="I37" s="2">
        <f t="shared" si="6"/>
        <v>10364</v>
      </c>
      <c r="J37" s="2">
        <f t="shared" si="6"/>
        <v>10655</v>
      </c>
      <c r="K37" s="2">
        <f t="shared" si="6"/>
        <v>10943</v>
      </c>
      <c r="L37" s="2">
        <f t="shared" si="6"/>
        <v>11257</v>
      </c>
      <c r="M37" s="2">
        <f t="shared" si="6"/>
        <v>11545</v>
      </c>
      <c r="N37" s="2">
        <f t="shared" si="6"/>
        <v>11861</v>
      </c>
      <c r="O37" s="2">
        <f t="shared" si="6"/>
        <v>12173</v>
      </c>
      <c r="P37" s="2">
        <f t="shared" si="6"/>
        <v>12563</v>
      </c>
      <c r="Q37" s="2">
        <f t="shared" si="6"/>
        <v>12939</v>
      </c>
      <c r="R37" s="2">
        <f t="shared" si="6"/>
        <v>13351</v>
      </c>
      <c r="S37" s="2">
        <f t="shared" si="6"/>
        <v>13775</v>
      </c>
    </row>
  </sheetData>
  <printOptions/>
  <pageMargins left="0.5" right="0.5" top="0.75" bottom="0.75" header="0.5" footer="0.5"/>
  <pageSetup fitToHeight="1" fitToWidth="1" horizontalDpi="600" verticalDpi="600" orientation="landscape" scale="74" r:id="rId3"/>
  <legacyDrawing r:id="rId2"/>
</worksheet>
</file>

<file path=xl/worksheets/sheet15.xml><?xml version="1.0" encoding="utf-8"?>
<worksheet xmlns="http://schemas.openxmlformats.org/spreadsheetml/2006/main" xmlns:r="http://schemas.openxmlformats.org/officeDocument/2006/relationships">
  <dimension ref="A1:S23"/>
  <sheetViews>
    <sheetView workbookViewId="0" topLeftCell="A1">
      <selection activeCell="A1" sqref="A1"/>
    </sheetView>
  </sheetViews>
  <sheetFormatPr defaultColWidth="9.140625" defaultRowHeight="12.75"/>
  <sheetData>
    <row r="1" spans="1:10" ht="15.75">
      <c r="A1" s="7" t="s">
        <v>93</v>
      </c>
      <c r="B1" s="8"/>
      <c r="C1" s="8"/>
      <c r="D1" s="8"/>
      <c r="E1" s="8"/>
      <c r="F1" s="8"/>
      <c r="G1" s="8"/>
      <c r="H1" s="8"/>
      <c r="I1" s="8"/>
      <c r="J1" s="8"/>
    </row>
    <row r="2" ht="12.75">
      <c r="A2" s="45"/>
    </row>
    <row r="3" spans="1:5" ht="13.5" thickBot="1">
      <c r="A3" s="56" t="s">
        <v>41</v>
      </c>
      <c r="B3" s="10"/>
      <c r="C3" s="10"/>
      <c r="D3" s="10"/>
      <c r="E3" s="10"/>
    </row>
    <row r="4" spans="1:19" ht="13.5" thickBot="1">
      <c r="A4" s="10"/>
      <c r="B4" s="10"/>
      <c r="C4" s="11" t="s">
        <v>2</v>
      </c>
      <c r="D4" s="12" t="s">
        <v>2</v>
      </c>
      <c r="E4" s="13" t="s">
        <v>2</v>
      </c>
      <c r="F4" s="14" t="s">
        <v>3</v>
      </c>
      <c r="G4" s="14"/>
      <c r="H4" s="14"/>
      <c r="I4" s="14"/>
      <c r="J4" s="15"/>
      <c r="K4" s="15"/>
      <c r="L4" s="15"/>
      <c r="M4" s="15"/>
      <c r="N4" s="15"/>
      <c r="O4" s="15"/>
      <c r="P4" s="15"/>
      <c r="Q4" s="15"/>
      <c r="R4" s="16"/>
      <c r="S4" s="17"/>
    </row>
    <row r="5" spans="1:19" ht="13.5" thickBot="1">
      <c r="A5" s="10"/>
      <c r="B5" s="10"/>
      <c r="C5" s="18" t="s">
        <v>4</v>
      </c>
      <c r="D5" s="19" t="s">
        <v>5</v>
      </c>
      <c r="E5" s="20" t="s">
        <v>6</v>
      </c>
      <c r="F5" s="21" t="s">
        <v>7</v>
      </c>
      <c r="G5" s="22" t="s">
        <v>8</v>
      </c>
      <c r="H5" s="23" t="s">
        <v>9</v>
      </c>
      <c r="I5" s="23" t="s">
        <v>10</v>
      </c>
      <c r="J5" s="24" t="s">
        <v>11</v>
      </c>
      <c r="K5" s="25" t="s">
        <v>12</v>
      </c>
      <c r="L5" s="25" t="s">
        <v>13</v>
      </c>
      <c r="M5" s="25" t="s">
        <v>14</v>
      </c>
      <c r="N5" s="25" t="s">
        <v>15</v>
      </c>
      <c r="O5" s="25" t="s">
        <v>16</v>
      </c>
      <c r="P5" s="25" t="s">
        <v>17</v>
      </c>
      <c r="Q5" s="26" t="s">
        <v>18</v>
      </c>
      <c r="R5" s="27" t="s">
        <v>19</v>
      </c>
      <c r="S5" s="28" t="s">
        <v>20</v>
      </c>
    </row>
    <row r="6" spans="1:5" ht="12.75">
      <c r="A6" s="29"/>
      <c r="B6" s="10"/>
      <c r="C6" s="10"/>
      <c r="D6" s="10"/>
      <c r="E6" s="10"/>
    </row>
    <row r="7" spans="1:19" ht="12.75">
      <c r="A7" s="29"/>
      <c r="B7" s="29" t="s">
        <v>22</v>
      </c>
      <c r="C7" s="31">
        <v>1563.525</v>
      </c>
      <c r="D7" s="31">
        <v>1728.8</v>
      </c>
      <c r="E7" s="31">
        <v>1791</v>
      </c>
      <c r="F7" s="2">
        <v>1858</v>
      </c>
      <c r="G7" s="2">
        <v>1910</v>
      </c>
      <c r="H7" s="2">
        <v>1971</v>
      </c>
      <c r="I7" s="2">
        <v>2030</v>
      </c>
      <c r="J7" s="2">
        <v>2101</v>
      </c>
      <c r="K7" s="2">
        <v>2161</v>
      </c>
      <c r="L7" s="2">
        <v>2223</v>
      </c>
      <c r="M7" s="2">
        <v>2286</v>
      </c>
      <c r="N7" s="2">
        <v>2356</v>
      </c>
      <c r="O7" s="2">
        <v>2421</v>
      </c>
      <c r="P7" s="2">
        <v>2493</v>
      </c>
      <c r="Q7" s="2">
        <v>2568</v>
      </c>
      <c r="R7" s="2">
        <v>2645</v>
      </c>
      <c r="S7" s="2">
        <v>2725</v>
      </c>
    </row>
    <row r="8" spans="1:19" ht="12.75">
      <c r="A8" s="29"/>
      <c r="B8" s="29" t="s">
        <v>23</v>
      </c>
      <c r="C8" s="31">
        <v>2618.55</v>
      </c>
      <c r="D8" s="31">
        <v>2877.4</v>
      </c>
      <c r="E8" s="31">
        <v>2954.3</v>
      </c>
      <c r="F8" s="2">
        <v>3046</v>
      </c>
      <c r="G8" s="2">
        <v>3157</v>
      </c>
      <c r="H8" s="2">
        <v>3259</v>
      </c>
      <c r="I8" s="2">
        <v>3380</v>
      </c>
      <c r="J8" s="2">
        <v>3482</v>
      </c>
      <c r="K8" s="2">
        <v>3602</v>
      </c>
      <c r="L8" s="2">
        <v>3733</v>
      </c>
      <c r="M8" s="2">
        <v>3844</v>
      </c>
      <c r="N8" s="2">
        <v>3966</v>
      </c>
      <c r="O8" s="2">
        <v>4096</v>
      </c>
      <c r="P8" s="2">
        <v>4238</v>
      </c>
      <c r="Q8" s="2">
        <v>4371</v>
      </c>
      <c r="R8" s="2">
        <v>4508</v>
      </c>
      <c r="S8" s="2">
        <v>4650</v>
      </c>
    </row>
    <row r="9" spans="1:19" ht="12.75">
      <c r="A9" s="29"/>
      <c r="B9" s="32" t="s">
        <v>24</v>
      </c>
      <c r="C9" s="31">
        <v>582.28125</v>
      </c>
      <c r="D9" s="31">
        <v>616.6</v>
      </c>
      <c r="E9" s="31">
        <v>582.2</v>
      </c>
      <c r="F9" s="2">
        <v>596</v>
      </c>
      <c r="G9" s="2">
        <v>611</v>
      </c>
      <c r="H9" s="2">
        <v>622</v>
      </c>
      <c r="I9" s="2">
        <v>636</v>
      </c>
      <c r="J9" s="2">
        <v>647</v>
      </c>
      <c r="K9" s="2">
        <v>657</v>
      </c>
      <c r="L9" s="2">
        <v>667</v>
      </c>
      <c r="M9" s="2">
        <v>680</v>
      </c>
      <c r="N9" s="2">
        <v>691</v>
      </c>
      <c r="O9" s="2">
        <v>702</v>
      </c>
      <c r="P9" s="2">
        <v>717</v>
      </c>
      <c r="Q9" s="2">
        <v>730</v>
      </c>
      <c r="R9" s="2">
        <v>748</v>
      </c>
      <c r="S9" s="2">
        <v>770</v>
      </c>
    </row>
    <row r="10" spans="1:19" ht="13.5" thickBot="1">
      <c r="A10" s="29"/>
      <c r="B10" s="32" t="s">
        <v>25</v>
      </c>
      <c r="C10" s="37">
        <v>118.84375</v>
      </c>
      <c r="D10" s="37">
        <v>119.2</v>
      </c>
      <c r="E10" s="37">
        <v>117.5</v>
      </c>
      <c r="F10" s="38">
        <v>133</v>
      </c>
      <c r="G10" s="38">
        <v>137</v>
      </c>
      <c r="H10" s="38">
        <v>141</v>
      </c>
      <c r="I10" s="38">
        <v>145</v>
      </c>
      <c r="J10" s="38">
        <v>150</v>
      </c>
      <c r="K10" s="38">
        <v>155</v>
      </c>
      <c r="L10" s="38">
        <v>164</v>
      </c>
      <c r="M10" s="38">
        <v>169</v>
      </c>
      <c r="N10" s="38">
        <v>175</v>
      </c>
      <c r="O10" s="38">
        <v>180</v>
      </c>
      <c r="P10" s="38">
        <v>186</v>
      </c>
      <c r="Q10" s="38">
        <v>194</v>
      </c>
      <c r="R10" s="38">
        <v>202</v>
      </c>
      <c r="S10" s="38">
        <v>209</v>
      </c>
    </row>
    <row r="11" spans="1:19" ht="12.75">
      <c r="A11" s="10"/>
      <c r="B11" s="39" t="s">
        <v>70</v>
      </c>
      <c r="C11" s="31">
        <f aca="true" t="shared" si="0" ref="C11:S11">SUM(C7:C10)</f>
        <v>4883.200000000001</v>
      </c>
      <c r="D11" s="31">
        <f t="shared" si="0"/>
        <v>5342</v>
      </c>
      <c r="E11" s="31">
        <f t="shared" si="0"/>
        <v>5445</v>
      </c>
      <c r="F11" s="2">
        <f t="shared" si="0"/>
        <v>5633</v>
      </c>
      <c r="G11" s="2">
        <f t="shared" si="0"/>
        <v>5815</v>
      </c>
      <c r="H11" s="2">
        <f t="shared" si="0"/>
        <v>5993</v>
      </c>
      <c r="I11" s="2">
        <f t="shared" si="0"/>
        <v>6191</v>
      </c>
      <c r="J11" s="2">
        <f t="shared" si="0"/>
        <v>6380</v>
      </c>
      <c r="K11" s="2">
        <f t="shared" si="0"/>
        <v>6575</v>
      </c>
      <c r="L11" s="2">
        <f t="shared" si="0"/>
        <v>6787</v>
      </c>
      <c r="M11" s="2">
        <f t="shared" si="0"/>
        <v>6979</v>
      </c>
      <c r="N11" s="2">
        <f t="shared" si="0"/>
        <v>7188</v>
      </c>
      <c r="O11" s="2">
        <f t="shared" si="0"/>
        <v>7399</v>
      </c>
      <c r="P11" s="2">
        <f t="shared" si="0"/>
        <v>7634</v>
      </c>
      <c r="Q11" s="2">
        <f t="shared" si="0"/>
        <v>7863</v>
      </c>
      <c r="R11" s="2">
        <f t="shared" si="0"/>
        <v>8103</v>
      </c>
      <c r="S11" s="2">
        <f t="shared" si="0"/>
        <v>8354</v>
      </c>
    </row>
    <row r="12" spans="1:19" ht="12.75">
      <c r="A12" s="9" t="s">
        <v>32</v>
      </c>
      <c r="B12" s="10"/>
      <c r="C12" s="10"/>
      <c r="D12" s="31">
        <f aca="true" t="shared" si="1" ref="D12:S12">+D11-C11</f>
        <v>458.7999999999993</v>
      </c>
      <c r="E12" s="31">
        <f t="shared" si="1"/>
        <v>103</v>
      </c>
      <c r="F12" s="2">
        <f t="shared" si="1"/>
        <v>188</v>
      </c>
      <c r="G12" s="2">
        <f t="shared" si="1"/>
        <v>182</v>
      </c>
      <c r="H12" s="2">
        <f t="shared" si="1"/>
        <v>178</v>
      </c>
      <c r="I12" s="2">
        <f t="shared" si="1"/>
        <v>198</v>
      </c>
      <c r="J12" s="2">
        <f t="shared" si="1"/>
        <v>189</v>
      </c>
      <c r="K12" s="2">
        <f t="shared" si="1"/>
        <v>195</v>
      </c>
      <c r="L12" s="2">
        <f t="shared" si="1"/>
        <v>212</v>
      </c>
      <c r="M12" s="2">
        <f t="shared" si="1"/>
        <v>192</v>
      </c>
      <c r="N12" s="2">
        <f t="shared" si="1"/>
        <v>209</v>
      </c>
      <c r="O12" s="2">
        <f t="shared" si="1"/>
        <v>211</v>
      </c>
      <c r="P12" s="2">
        <f t="shared" si="1"/>
        <v>235</v>
      </c>
      <c r="Q12" s="2">
        <f t="shared" si="1"/>
        <v>229</v>
      </c>
      <c r="R12" s="2">
        <f t="shared" si="1"/>
        <v>240</v>
      </c>
      <c r="S12" s="2">
        <f t="shared" si="1"/>
        <v>251</v>
      </c>
    </row>
    <row r="13" spans="1:5" ht="12.75">
      <c r="A13" s="10"/>
      <c r="B13" s="10"/>
      <c r="C13" s="10"/>
      <c r="D13" s="10"/>
      <c r="E13" s="10"/>
    </row>
    <row r="14" spans="1:19" ht="12.75">
      <c r="A14" s="10"/>
      <c r="B14" s="9" t="s">
        <v>92</v>
      </c>
      <c r="C14" s="31">
        <v>0</v>
      </c>
      <c r="D14" s="31">
        <v>0</v>
      </c>
      <c r="E14" s="31">
        <v>0</v>
      </c>
      <c r="F14" s="31">
        <v>0</v>
      </c>
      <c r="G14" s="31">
        <v>0</v>
      </c>
      <c r="H14" s="31">
        <v>0</v>
      </c>
      <c r="I14" s="31">
        <v>0</v>
      </c>
      <c r="J14" s="31">
        <v>0</v>
      </c>
      <c r="K14" s="31">
        <v>0</v>
      </c>
      <c r="L14" s="31">
        <v>0</v>
      </c>
      <c r="M14" s="31">
        <v>0</v>
      </c>
      <c r="N14" s="31">
        <v>0</v>
      </c>
      <c r="O14" s="31">
        <v>0</v>
      </c>
      <c r="P14" s="31">
        <v>0</v>
      </c>
      <c r="Q14" s="31">
        <v>0</v>
      </c>
      <c r="R14" s="31">
        <v>0</v>
      </c>
      <c r="S14" s="31">
        <v>0</v>
      </c>
    </row>
    <row r="15" spans="1:19" ht="12.75">
      <c r="A15" s="29"/>
      <c r="B15" s="29" t="s">
        <v>50</v>
      </c>
      <c r="C15" s="31">
        <v>0</v>
      </c>
      <c r="D15" s="31">
        <v>0</v>
      </c>
      <c r="E15" s="31">
        <v>0</v>
      </c>
      <c r="F15" s="31">
        <v>0</v>
      </c>
      <c r="G15" s="31">
        <v>0</v>
      </c>
      <c r="H15" s="31">
        <v>0</v>
      </c>
      <c r="I15" s="31">
        <v>0</v>
      </c>
      <c r="J15" s="31">
        <v>0</v>
      </c>
      <c r="K15" s="31">
        <v>0</v>
      </c>
      <c r="L15" s="31">
        <v>0</v>
      </c>
      <c r="M15" s="31">
        <v>0</v>
      </c>
      <c r="N15" s="31">
        <v>0</v>
      </c>
      <c r="O15" s="31">
        <v>0</v>
      </c>
      <c r="P15" s="31">
        <v>0</v>
      </c>
      <c r="Q15" s="31">
        <v>0</v>
      </c>
      <c r="R15" s="31">
        <v>0</v>
      </c>
      <c r="S15" s="31">
        <v>0</v>
      </c>
    </row>
    <row r="17" spans="1:19" ht="12.75">
      <c r="A17" t="s">
        <v>33</v>
      </c>
      <c r="B17" t="s">
        <v>34</v>
      </c>
      <c r="C17" s="10">
        <v>783</v>
      </c>
      <c r="D17" s="10">
        <v>969</v>
      </c>
      <c r="E17" s="10">
        <v>815</v>
      </c>
      <c r="F17" s="10">
        <v>900</v>
      </c>
      <c r="G17" s="10">
        <v>900</v>
      </c>
      <c r="H17" s="41">
        <v>900</v>
      </c>
      <c r="I17" s="41">
        <v>900</v>
      </c>
      <c r="J17" s="41">
        <v>900</v>
      </c>
      <c r="K17" s="42">
        <v>900</v>
      </c>
      <c r="L17" s="42">
        <v>900</v>
      </c>
      <c r="M17" s="42">
        <v>900</v>
      </c>
      <c r="N17" s="42">
        <v>900</v>
      </c>
      <c r="O17" s="42">
        <v>900</v>
      </c>
      <c r="P17" s="42">
        <v>925</v>
      </c>
      <c r="Q17" s="42">
        <v>925</v>
      </c>
      <c r="R17" s="42">
        <v>950</v>
      </c>
      <c r="S17" s="42">
        <v>975</v>
      </c>
    </row>
    <row r="18" spans="2:19" ht="12.75">
      <c r="B18" t="s">
        <v>35</v>
      </c>
      <c r="C18" s="10">
        <v>3133</v>
      </c>
      <c r="D18" s="10">
        <v>3430</v>
      </c>
      <c r="E18" s="10">
        <v>3546</v>
      </c>
      <c r="F18" s="10">
        <v>3630</v>
      </c>
      <c r="G18" s="10">
        <v>3712</v>
      </c>
      <c r="H18" s="41">
        <v>3788</v>
      </c>
      <c r="I18" s="41">
        <v>3860</v>
      </c>
      <c r="J18" s="41">
        <v>3940</v>
      </c>
      <c r="K18" s="42">
        <v>4000</v>
      </c>
      <c r="L18" s="42">
        <v>4080</v>
      </c>
      <c r="M18" s="42">
        <v>4150</v>
      </c>
      <c r="N18" s="42">
        <v>4210</v>
      </c>
      <c r="O18" s="42">
        <v>4280</v>
      </c>
      <c r="P18" s="42">
        <v>4350</v>
      </c>
      <c r="Q18" s="42">
        <v>4400</v>
      </c>
      <c r="R18" s="42">
        <v>4480</v>
      </c>
      <c r="S18" s="42">
        <v>4550</v>
      </c>
    </row>
    <row r="19" spans="2:19" ht="12.75">
      <c r="B19" t="s">
        <v>36</v>
      </c>
      <c r="C19" s="10">
        <v>3009</v>
      </c>
      <c r="D19" s="10">
        <v>3350</v>
      </c>
      <c r="E19" s="10">
        <v>3540</v>
      </c>
      <c r="F19" s="10">
        <v>3659</v>
      </c>
      <c r="G19" s="10">
        <v>3826</v>
      </c>
      <c r="H19" s="41">
        <v>3999</v>
      </c>
      <c r="I19" s="41">
        <v>4199</v>
      </c>
      <c r="J19" s="41">
        <v>4385</v>
      </c>
      <c r="K19" s="42">
        <v>4594</v>
      </c>
      <c r="L19" s="42">
        <v>4804</v>
      </c>
      <c r="M19" s="42">
        <v>4992</v>
      </c>
      <c r="N19" s="42">
        <v>5225</v>
      </c>
      <c r="O19" s="42">
        <v>5445</v>
      </c>
      <c r="P19" s="42">
        <v>5717</v>
      </c>
      <c r="Q19" s="42">
        <v>6022</v>
      </c>
      <c r="R19" s="42">
        <v>6308</v>
      </c>
      <c r="S19" s="42">
        <v>6610</v>
      </c>
    </row>
    <row r="20" spans="2:19" ht="12.75">
      <c r="B20" t="s">
        <v>37</v>
      </c>
      <c r="C20" s="10">
        <v>1000</v>
      </c>
      <c r="D20" s="10">
        <v>1011</v>
      </c>
      <c r="E20" s="10">
        <v>994</v>
      </c>
      <c r="F20" s="10">
        <v>1020</v>
      </c>
      <c r="G20" s="10">
        <v>1035</v>
      </c>
      <c r="H20" s="41">
        <v>1046</v>
      </c>
      <c r="I20" s="41">
        <v>1060</v>
      </c>
      <c r="J20" s="41">
        <v>1072</v>
      </c>
      <c r="K20" s="42">
        <v>1084</v>
      </c>
      <c r="L20" s="42">
        <v>1097</v>
      </c>
      <c r="M20" s="42">
        <v>1115</v>
      </c>
      <c r="N20" s="42">
        <v>1126</v>
      </c>
      <c r="O20" s="42">
        <v>1138</v>
      </c>
      <c r="P20" s="42">
        <v>1150</v>
      </c>
      <c r="Q20" s="42">
        <v>1162</v>
      </c>
      <c r="R20" s="42">
        <v>1175</v>
      </c>
      <c r="S20" s="42">
        <v>1190</v>
      </c>
    </row>
    <row r="21" spans="2:19" ht="12.75">
      <c r="B21" t="s">
        <v>38</v>
      </c>
      <c r="C21" s="10">
        <v>293</v>
      </c>
      <c r="D21" s="10">
        <v>303</v>
      </c>
      <c r="E21" s="10">
        <v>311</v>
      </c>
      <c r="F21" s="10">
        <v>320</v>
      </c>
      <c r="G21" s="10">
        <v>328</v>
      </c>
      <c r="H21" s="41">
        <v>338</v>
      </c>
      <c r="I21" s="41">
        <v>345</v>
      </c>
      <c r="J21" s="41">
        <v>358</v>
      </c>
      <c r="K21" s="42">
        <v>365</v>
      </c>
      <c r="L21" s="42">
        <v>376</v>
      </c>
      <c r="M21" s="42">
        <v>388</v>
      </c>
      <c r="N21" s="42">
        <v>400</v>
      </c>
      <c r="O21" s="42">
        <v>410</v>
      </c>
      <c r="P21" s="42">
        <v>421</v>
      </c>
      <c r="Q21" s="42">
        <v>430</v>
      </c>
      <c r="R21" s="42">
        <v>438</v>
      </c>
      <c r="S21" s="42">
        <v>450</v>
      </c>
    </row>
    <row r="22" spans="2:19" ht="12.75">
      <c r="B22" t="s">
        <v>39</v>
      </c>
      <c r="C22" s="43">
        <v>8218</v>
      </c>
      <c r="D22" s="43">
        <v>9063</v>
      </c>
      <c r="E22" s="43">
        <v>9206</v>
      </c>
      <c r="F22" s="2">
        <f aca="true" t="shared" si="2" ref="F22:S22">SUM(F17:F21)</f>
        <v>9529</v>
      </c>
      <c r="G22" s="2">
        <f t="shared" si="2"/>
        <v>9801</v>
      </c>
      <c r="H22" s="2">
        <f t="shared" si="2"/>
        <v>10071</v>
      </c>
      <c r="I22" s="2">
        <f t="shared" si="2"/>
        <v>10364</v>
      </c>
      <c r="J22" s="2">
        <f t="shared" si="2"/>
        <v>10655</v>
      </c>
      <c r="K22" s="2">
        <f t="shared" si="2"/>
        <v>10943</v>
      </c>
      <c r="L22" s="2">
        <f t="shared" si="2"/>
        <v>11257</v>
      </c>
      <c r="M22" s="2">
        <f t="shared" si="2"/>
        <v>11545</v>
      </c>
      <c r="N22" s="2">
        <f t="shared" si="2"/>
        <v>11861</v>
      </c>
      <c r="O22" s="2">
        <f t="shared" si="2"/>
        <v>12173</v>
      </c>
      <c r="P22" s="2">
        <f t="shared" si="2"/>
        <v>12563</v>
      </c>
      <c r="Q22" s="2">
        <f t="shared" si="2"/>
        <v>12939</v>
      </c>
      <c r="R22" s="2">
        <f t="shared" si="2"/>
        <v>13351</v>
      </c>
      <c r="S22" s="2">
        <f t="shared" si="2"/>
        <v>13775</v>
      </c>
    </row>
    <row r="23" ht="12.75">
      <c r="C23">
        <f>SUM(C17:C21)</f>
        <v>8218</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pageSetUpPr fitToPage="1"/>
  </sheetPr>
  <dimension ref="A1:S88"/>
  <sheetViews>
    <sheetView workbookViewId="0" topLeftCell="A33">
      <selection activeCell="A60" activeCellId="5" sqref="A3:IV3 A5:IV5 A56:IV56 A57:IV57 A59:IV59 A60:IV60"/>
    </sheetView>
  </sheetViews>
  <sheetFormatPr defaultColWidth="9.140625" defaultRowHeight="12.75"/>
  <cols>
    <col min="1" max="1" width="5.421875" style="0" customWidth="1"/>
    <col min="2" max="2" width="13.7109375" style="0" customWidth="1"/>
    <col min="3" max="19" width="7.140625" style="0" customWidth="1"/>
  </cols>
  <sheetData>
    <row r="1" spans="1:5" ht="12.75">
      <c r="A1" s="44" t="s">
        <v>52</v>
      </c>
      <c r="B1" s="44"/>
      <c r="C1" s="44"/>
      <c r="D1" s="44"/>
      <c r="E1" s="44"/>
    </row>
    <row r="3" ht="13.5" thickBot="1">
      <c r="A3" s="44" t="s">
        <v>53</v>
      </c>
    </row>
    <row r="4" spans="3:19" ht="14.25" thickBot="1" thickTop="1">
      <c r="C4" s="48" t="s">
        <v>2</v>
      </c>
      <c r="D4" s="48" t="s">
        <v>2</v>
      </c>
      <c r="E4" s="49" t="s">
        <v>2</v>
      </c>
      <c r="F4" s="367" t="s">
        <v>54</v>
      </c>
      <c r="G4" s="367"/>
      <c r="H4" s="367"/>
      <c r="I4" s="367"/>
      <c r="J4" s="367"/>
      <c r="K4" s="367"/>
      <c r="L4" s="367"/>
      <c r="M4" s="367"/>
      <c r="N4" s="367"/>
      <c r="O4" s="367"/>
      <c r="P4" s="367"/>
      <c r="Q4" s="367"/>
      <c r="R4" s="367"/>
      <c r="S4" s="367"/>
    </row>
    <row r="5" spans="3:19" ht="14.25" thickBot="1" thickTop="1">
      <c r="C5" s="50" t="s">
        <v>4</v>
      </c>
      <c r="D5" s="50" t="s">
        <v>5</v>
      </c>
      <c r="E5" s="49" t="s">
        <v>6</v>
      </c>
      <c r="F5" s="49" t="s">
        <v>7</v>
      </c>
      <c r="G5" s="49" t="s">
        <v>8</v>
      </c>
      <c r="H5" s="49" t="s">
        <v>9</v>
      </c>
      <c r="I5" s="49" t="s">
        <v>10</v>
      </c>
      <c r="J5" s="49" t="s">
        <v>11</v>
      </c>
      <c r="K5" s="49" t="s">
        <v>12</v>
      </c>
      <c r="L5" s="49" t="s">
        <v>13</v>
      </c>
      <c r="M5" s="49" t="s">
        <v>14</v>
      </c>
      <c r="N5" s="49" t="s">
        <v>15</v>
      </c>
      <c r="O5" s="49" t="s">
        <v>16</v>
      </c>
      <c r="P5" s="49" t="s">
        <v>17</v>
      </c>
      <c r="Q5" s="49" t="s">
        <v>18</v>
      </c>
      <c r="R5" s="49" t="s">
        <v>19</v>
      </c>
      <c r="S5" s="49" t="s">
        <v>20</v>
      </c>
    </row>
    <row r="6" spans="1:2" ht="13.5" thickTop="1">
      <c r="A6" s="44" t="s">
        <v>55</v>
      </c>
      <c r="B6" s="44"/>
    </row>
    <row r="7" spans="1:19" ht="12.75">
      <c r="A7" s="44"/>
      <c r="B7" s="44" t="s">
        <v>22</v>
      </c>
      <c r="C7" s="2">
        <v>7430</v>
      </c>
      <c r="D7" s="2">
        <v>7962.6</v>
      </c>
      <c r="E7" s="2">
        <v>8557.6</v>
      </c>
      <c r="F7" s="2">
        <v>9274.058167194651</v>
      </c>
      <c r="G7" s="2">
        <v>9350.54077074137</v>
      </c>
      <c r="H7" s="2">
        <v>9638.087017549426</v>
      </c>
      <c r="I7" s="2">
        <v>9866.406873256576</v>
      </c>
      <c r="J7" s="2">
        <v>10069.536628372876</v>
      </c>
      <c r="K7" s="2">
        <v>10284.21647211971</v>
      </c>
      <c r="L7" s="2">
        <v>10462.30842095185</v>
      </c>
      <c r="M7" s="2">
        <v>10650.564552410435</v>
      </c>
      <c r="N7" s="2">
        <v>10801.19514914823</v>
      </c>
      <c r="O7" s="2">
        <v>10900.225670900574</v>
      </c>
      <c r="P7" s="2">
        <v>10959.147407169643</v>
      </c>
      <c r="Q7" s="2">
        <v>11102.729536271461</v>
      </c>
      <c r="R7" s="2">
        <v>11181.756612601861</v>
      </c>
      <c r="S7" s="2">
        <v>11229.724359533478</v>
      </c>
    </row>
    <row r="8" spans="1:19" ht="12.75">
      <c r="A8" s="51"/>
      <c r="B8" s="44" t="s">
        <v>23</v>
      </c>
      <c r="C8" s="2">
        <v>8980.307499999999</v>
      </c>
      <c r="D8" s="2">
        <v>9779</v>
      </c>
      <c r="E8" s="2">
        <v>10429.3</v>
      </c>
      <c r="F8" s="2">
        <v>11118.245857119779</v>
      </c>
      <c r="G8" s="2">
        <v>11203.488788411163</v>
      </c>
      <c r="H8" s="2">
        <v>11568.369831039794</v>
      </c>
      <c r="I8" s="2">
        <v>11781.780690548125</v>
      </c>
      <c r="J8" s="2">
        <v>11938.742436175602</v>
      </c>
      <c r="K8" s="2">
        <v>12081.130206352525</v>
      </c>
      <c r="L8" s="2">
        <v>12240.36418407147</v>
      </c>
      <c r="M8" s="2">
        <v>12389.294561983997</v>
      </c>
      <c r="N8" s="2">
        <v>12505.275399214595</v>
      </c>
      <c r="O8" s="2">
        <v>12649.532970429114</v>
      </c>
      <c r="P8" s="2">
        <v>12713.292713823863</v>
      </c>
      <c r="Q8" s="2">
        <v>12704.738344359093</v>
      </c>
      <c r="R8" s="2">
        <v>12643.667679446953</v>
      </c>
      <c r="S8" s="2">
        <v>12688.617303651772</v>
      </c>
    </row>
    <row r="9" spans="1:19" ht="12.75">
      <c r="A9" s="51"/>
      <c r="B9" s="52" t="s">
        <v>24</v>
      </c>
      <c r="C9" s="2">
        <v>1632.875</v>
      </c>
      <c r="D9" s="2">
        <v>1780.4</v>
      </c>
      <c r="E9" s="2">
        <v>1966.5</v>
      </c>
      <c r="F9" s="2">
        <v>2144.2144935883557</v>
      </c>
      <c r="G9" s="2">
        <v>2227.9509892514957</v>
      </c>
      <c r="H9" s="2">
        <v>2386.0976504218083</v>
      </c>
      <c r="I9" s="2">
        <v>2549.767385424052</v>
      </c>
      <c r="J9" s="2">
        <v>2727.4939142200647</v>
      </c>
      <c r="K9" s="2">
        <v>2919.1602151765455</v>
      </c>
      <c r="L9" s="2">
        <v>2985.04142278749</v>
      </c>
      <c r="M9" s="2">
        <v>3020.9039939936374</v>
      </c>
      <c r="N9" s="2">
        <v>3073.3123231193667</v>
      </c>
      <c r="O9" s="2">
        <v>3122.9288512250273</v>
      </c>
      <c r="P9" s="2">
        <v>3165.3768362299143</v>
      </c>
      <c r="Q9" s="2">
        <v>3215.2158686274106</v>
      </c>
      <c r="R9" s="2">
        <v>3260.3140371153613</v>
      </c>
      <c r="S9" s="2">
        <v>3292.5255727083736</v>
      </c>
    </row>
    <row r="10" spans="1:19" ht="12.75">
      <c r="A10" s="51"/>
      <c r="B10" s="52" t="s">
        <v>25</v>
      </c>
      <c r="C10" s="2">
        <v>312.46875</v>
      </c>
      <c r="D10" s="2">
        <v>415.7</v>
      </c>
      <c r="E10" s="2">
        <v>513.8</v>
      </c>
      <c r="F10" s="2">
        <v>607.7289640266686</v>
      </c>
      <c r="G10" s="2">
        <v>685.086475000107</v>
      </c>
      <c r="H10" s="2">
        <v>764.374179960263</v>
      </c>
      <c r="I10" s="2">
        <v>844.9381423827946</v>
      </c>
      <c r="J10" s="2">
        <v>930.101515347357</v>
      </c>
      <c r="K10" s="2">
        <v>1020.7988959929329</v>
      </c>
      <c r="L10" s="2">
        <v>1072.5605066605992</v>
      </c>
      <c r="M10" s="2">
        <v>1113.647364809467</v>
      </c>
      <c r="N10" s="2">
        <v>1159.6276755978402</v>
      </c>
      <c r="O10" s="2">
        <v>1204.2551382548138</v>
      </c>
      <c r="P10" s="2">
        <v>1246.0273027505968</v>
      </c>
      <c r="Q10" s="2">
        <v>1290.2576854383508</v>
      </c>
      <c r="R10" s="2">
        <v>1332.6489580488299</v>
      </c>
      <c r="S10" s="2">
        <v>1370.0709762730223</v>
      </c>
    </row>
    <row r="11" spans="1:19" ht="12.75">
      <c r="A11" s="44" t="s">
        <v>56</v>
      </c>
      <c r="B11" s="44"/>
      <c r="C11" s="2"/>
      <c r="D11" s="2"/>
      <c r="E11" s="2"/>
      <c r="F11" s="2"/>
      <c r="G11" s="2"/>
      <c r="H11" s="2"/>
      <c r="I11" s="2"/>
      <c r="J11" s="2"/>
      <c r="K11" s="2"/>
      <c r="L11" s="2"/>
      <c r="M11" s="2"/>
      <c r="N11" s="2"/>
      <c r="O11" s="2"/>
      <c r="P11" s="2"/>
      <c r="Q11" s="2"/>
      <c r="R11" s="2"/>
      <c r="S11" s="2"/>
    </row>
    <row r="12" spans="1:19" ht="12.75">
      <c r="A12" s="44"/>
      <c r="B12" s="44" t="s">
        <v>22</v>
      </c>
      <c r="C12" s="2" t="s">
        <v>57</v>
      </c>
      <c r="D12" s="2"/>
      <c r="E12" s="2"/>
      <c r="F12" s="2"/>
      <c r="G12" s="2">
        <v>305.18207282913164</v>
      </c>
      <c r="H12" s="2">
        <v>315.68839545891984</v>
      </c>
      <c r="I12" s="2">
        <v>320.4987673318624</v>
      </c>
      <c r="J12" s="2">
        <v>326.89111548374956</v>
      </c>
      <c r="K12" s="2">
        <v>333.53743716105515</v>
      </c>
      <c r="L12" s="2">
        <v>339.31331054465437</v>
      </c>
      <c r="M12" s="2">
        <v>345.4188284309003</v>
      </c>
      <c r="N12" s="2">
        <v>350.30407596824716</v>
      </c>
      <c r="O12" s="2">
        <v>353.5158312357042</v>
      </c>
      <c r="P12" s="2">
        <v>355.42677943108134</v>
      </c>
      <c r="Q12" s="2">
        <v>360.0834312521099</v>
      </c>
      <c r="R12" s="2">
        <v>362.64643530565445</v>
      </c>
      <c r="S12" s="2">
        <v>364.2021240079814</v>
      </c>
    </row>
    <row r="13" spans="1:19" ht="12.75">
      <c r="A13" s="51"/>
      <c r="B13" s="44" t="s">
        <v>23</v>
      </c>
      <c r="C13" s="2" t="s">
        <v>58</v>
      </c>
      <c r="D13" s="2"/>
      <c r="E13" s="2"/>
      <c r="F13" s="2"/>
      <c r="G13" s="2">
        <v>399.4397759103641</v>
      </c>
      <c r="H13" s="2">
        <v>412.4328598565079</v>
      </c>
      <c r="I13" s="2">
        <v>427.4684832339204</v>
      </c>
      <c r="J13" s="2">
        <v>442.299168862084</v>
      </c>
      <c r="K13" s="2">
        <v>450.73698506621514</v>
      </c>
      <c r="L13" s="2">
        <v>460.3726495070431</v>
      </c>
      <c r="M13" s="2">
        <v>469.87834230242436</v>
      </c>
      <c r="N13" s="2">
        <v>478.3141988057646</v>
      </c>
      <c r="O13" s="2">
        <v>487.8815394104333</v>
      </c>
      <c r="P13" s="2">
        <v>494.89788308925154</v>
      </c>
      <c r="Q13" s="2">
        <v>499.5553392816442</v>
      </c>
      <c r="R13" s="2">
        <v>502.37892989415525</v>
      </c>
      <c r="S13" s="2">
        <v>509.08690693948336</v>
      </c>
    </row>
    <row r="14" spans="1:19" ht="12.75">
      <c r="A14" s="51"/>
      <c r="B14" s="52" t="s">
        <v>24</v>
      </c>
      <c r="C14" s="2" t="s">
        <v>59</v>
      </c>
      <c r="D14" s="2"/>
      <c r="E14" s="2"/>
      <c r="F14" s="2"/>
      <c r="G14" s="2">
        <v>66.66666666666666</v>
      </c>
      <c r="H14" s="2">
        <v>70.23671861134461</v>
      </c>
      <c r="I14" s="2">
        <v>72.68130489344782</v>
      </c>
      <c r="J14" s="2">
        <v>74.44858534143971</v>
      </c>
      <c r="K14" s="2">
        <v>76.53663184071449</v>
      </c>
      <c r="L14" s="2">
        <v>78.46479472094396</v>
      </c>
      <c r="M14" s="2">
        <v>79.64354226730244</v>
      </c>
      <c r="N14" s="2">
        <v>81.19725215942513</v>
      </c>
      <c r="O14" s="2">
        <v>82.66372333260229</v>
      </c>
      <c r="P14" s="2">
        <v>83.93877452456857</v>
      </c>
      <c r="Q14" s="2">
        <v>85.37793021734574</v>
      </c>
      <c r="R14" s="2">
        <v>86.68806577070424</v>
      </c>
      <c r="S14" s="2">
        <v>87.6711450111761</v>
      </c>
    </row>
    <row r="15" spans="1:19" ht="12.75">
      <c r="A15" s="51"/>
      <c r="B15" s="52" t="s">
        <v>25</v>
      </c>
      <c r="C15" s="2"/>
      <c r="D15" s="2"/>
      <c r="E15" s="2"/>
      <c r="F15" s="2"/>
      <c r="G15" s="2">
        <v>0</v>
      </c>
      <c r="H15" s="2">
        <v>0</v>
      </c>
      <c r="I15" s="2">
        <v>0</v>
      </c>
      <c r="J15" s="2">
        <v>0</v>
      </c>
      <c r="K15" s="2">
        <v>0</v>
      </c>
      <c r="L15" s="2">
        <v>0</v>
      </c>
      <c r="M15" s="2">
        <v>0</v>
      </c>
      <c r="N15" s="2">
        <v>0</v>
      </c>
      <c r="O15" s="2">
        <v>0</v>
      </c>
      <c r="P15" s="2">
        <v>0</v>
      </c>
      <c r="Q15" s="2">
        <v>0</v>
      </c>
      <c r="R15" s="2">
        <v>0</v>
      </c>
      <c r="S15" s="2">
        <v>0</v>
      </c>
    </row>
    <row r="16" spans="1:19" ht="12.75">
      <c r="A16" s="44" t="s">
        <v>60</v>
      </c>
      <c r="B16" s="44"/>
      <c r="C16" s="2"/>
      <c r="D16" s="2"/>
      <c r="E16" s="2"/>
      <c r="F16" s="2"/>
      <c r="G16" s="2"/>
      <c r="H16" s="2"/>
      <c r="I16" s="2"/>
      <c r="J16" s="2"/>
      <c r="K16" s="2"/>
      <c r="L16" s="2"/>
      <c r="M16" s="2"/>
      <c r="N16" s="2"/>
      <c r="O16" s="2"/>
      <c r="P16" s="2"/>
      <c r="Q16" s="2"/>
      <c r="R16" s="2"/>
      <c r="S16" s="2"/>
    </row>
    <row r="17" spans="1:19" ht="12.75">
      <c r="A17" s="44"/>
      <c r="B17" s="44" t="s">
        <v>22</v>
      </c>
      <c r="C17" s="2">
        <v>0.15</v>
      </c>
      <c r="D17" s="2">
        <v>12.8</v>
      </c>
      <c r="E17" s="2">
        <v>42.4</v>
      </c>
      <c r="F17" s="2">
        <v>0</v>
      </c>
      <c r="G17" s="2">
        <v>0</v>
      </c>
      <c r="H17" s="2">
        <v>0</v>
      </c>
      <c r="I17" s="2">
        <v>0</v>
      </c>
      <c r="J17" s="2">
        <v>0</v>
      </c>
      <c r="K17" s="2">
        <v>0</v>
      </c>
      <c r="L17" s="2">
        <v>0</v>
      </c>
      <c r="M17" s="2">
        <v>0</v>
      </c>
      <c r="N17" s="2">
        <v>0</v>
      </c>
      <c r="O17" s="2">
        <v>0</v>
      </c>
      <c r="P17" s="2">
        <v>0</v>
      </c>
      <c r="Q17" s="2">
        <v>0</v>
      </c>
      <c r="R17" s="2">
        <v>0</v>
      </c>
      <c r="S17" s="2">
        <v>0</v>
      </c>
    </row>
    <row r="18" spans="1:19" ht="12.75">
      <c r="A18" s="51"/>
      <c r="B18" s="44" t="s">
        <v>23</v>
      </c>
      <c r="C18" s="2">
        <v>582.475</v>
      </c>
      <c r="D18" s="2">
        <v>689.5</v>
      </c>
      <c r="E18" s="2">
        <v>841.5</v>
      </c>
      <c r="F18" s="2">
        <v>669.006</v>
      </c>
      <c r="G18" s="2">
        <v>709.14636</v>
      </c>
      <c r="H18" s="2">
        <v>751.6951415999999</v>
      </c>
      <c r="I18" s="2">
        <v>796.796850096</v>
      </c>
      <c r="J18" s="2">
        <v>844.60466110176</v>
      </c>
      <c r="K18" s="2">
        <v>895.2809407678657</v>
      </c>
      <c r="L18" s="2">
        <v>948.9977972139377</v>
      </c>
      <c r="M18" s="2">
        <v>1005.937665046774</v>
      </c>
      <c r="N18" s="2">
        <v>1056.2345482991127</v>
      </c>
      <c r="O18" s="2">
        <v>1109.0462757140683</v>
      </c>
      <c r="P18" s="2">
        <v>1164.4985894997717</v>
      </c>
      <c r="Q18" s="2">
        <v>1222.7235189747603</v>
      </c>
      <c r="R18" s="2">
        <v>1271.6324597337507</v>
      </c>
      <c r="S18" s="2">
        <v>1322.4977581231008</v>
      </c>
    </row>
    <row r="19" spans="1:19" ht="12.75">
      <c r="A19" s="51"/>
      <c r="B19" s="52" t="s">
        <v>24</v>
      </c>
      <c r="C19" s="2">
        <v>146.3125</v>
      </c>
      <c r="D19" s="2">
        <v>212.5</v>
      </c>
      <c r="E19" s="2">
        <v>220.2</v>
      </c>
      <c r="F19" s="2">
        <v>207.68125</v>
      </c>
      <c r="G19" s="2">
        <v>209.7580625</v>
      </c>
      <c r="H19" s="2">
        <v>211.855643125</v>
      </c>
      <c r="I19" s="2">
        <v>213.97419955625</v>
      </c>
      <c r="J19" s="2">
        <v>216.1139415518125</v>
      </c>
      <c r="K19" s="2">
        <v>218.27508096733064</v>
      </c>
      <c r="L19" s="2">
        <v>220.45783177700395</v>
      </c>
      <c r="M19" s="2">
        <v>222.66241009477397</v>
      </c>
      <c r="N19" s="2">
        <v>224.8890341957217</v>
      </c>
      <c r="O19" s="2">
        <v>227.1379245376789</v>
      </c>
      <c r="P19" s="2">
        <v>229.4093037830557</v>
      </c>
      <c r="Q19" s="2">
        <v>231.70339682088624</v>
      </c>
      <c r="R19" s="2">
        <v>234.02043078909512</v>
      </c>
      <c r="S19" s="2">
        <v>236.36063509698607</v>
      </c>
    </row>
    <row r="20" spans="1:19" ht="12.75">
      <c r="A20" s="51"/>
      <c r="B20" s="52" t="s">
        <v>25</v>
      </c>
      <c r="C20" s="2">
        <v>11.53125</v>
      </c>
      <c r="D20" s="2">
        <v>15.6</v>
      </c>
      <c r="E20" s="2">
        <v>25.3</v>
      </c>
      <c r="F20" s="2">
        <v>0</v>
      </c>
      <c r="G20" s="2">
        <v>0</v>
      </c>
      <c r="H20" s="2">
        <v>0</v>
      </c>
      <c r="I20" s="2">
        <v>0</v>
      </c>
      <c r="J20" s="2">
        <v>0</v>
      </c>
      <c r="K20" s="2">
        <v>0</v>
      </c>
      <c r="L20" s="2">
        <v>0</v>
      </c>
      <c r="M20" s="2">
        <v>0</v>
      </c>
      <c r="N20" s="2">
        <v>0</v>
      </c>
      <c r="O20" s="2">
        <v>0</v>
      </c>
      <c r="P20" s="2">
        <v>0</v>
      </c>
      <c r="Q20" s="2">
        <v>0</v>
      </c>
      <c r="R20" s="2">
        <v>0</v>
      </c>
      <c r="S20" s="2">
        <v>0</v>
      </c>
    </row>
    <row r="21" spans="1:19" ht="12.75">
      <c r="A21" s="44" t="s">
        <v>61</v>
      </c>
      <c r="B21" s="44"/>
      <c r="C21" s="2"/>
      <c r="D21" s="2"/>
      <c r="E21" s="2"/>
      <c r="F21" s="2"/>
      <c r="G21" s="2"/>
      <c r="H21" s="2"/>
      <c r="I21" s="2"/>
      <c r="J21" s="2"/>
      <c r="K21" s="2"/>
      <c r="L21" s="2"/>
      <c r="M21" s="2"/>
      <c r="N21" s="2"/>
      <c r="O21" s="2"/>
      <c r="P21" s="2"/>
      <c r="Q21" s="2"/>
      <c r="R21" s="2"/>
      <c r="S21" s="2"/>
    </row>
    <row r="22" spans="1:19" ht="12.75">
      <c r="A22" s="44"/>
      <c r="B22" s="44" t="s">
        <v>22</v>
      </c>
      <c r="C22" s="2">
        <v>5.475</v>
      </c>
      <c r="D22" s="2">
        <v>4.4</v>
      </c>
      <c r="E22" s="2">
        <v>26.3</v>
      </c>
      <c r="F22" s="2">
        <v>0</v>
      </c>
      <c r="G22" s="2">
        <v>0</v>
      </c>
      <c r="H22" s="2">
        <v>0</v>
      </c>
      <c r="I22" s="2">
        <v>0</v>
      </c>
      <c r="J22" s="2">
        <v>0</v>
      </c>
      <c r="K22" s="2">
        <v>0</v>
      </c>
      <c r="L22" s="2">
        <v>0</v>
      </c>
      <c r="M22" s="2">
        <v>0</v>
      </c>
      <c r="N22" s="2">
        <v>0</v>
      </c>
      <c r="O22" s="2">
        <v>0</v>
      </c>
      <c r="P22" s="2">
        <v>0</v>
      </c>
      <c r="Q22" s="2">
        <v>0</v>
      </c>
      <c r="R22" s="2">
        <v>0</v>
      </c>
      <c r="S22" s="2">
        <v>0</v>
      </c>
    </row>
    <row r="23" spans="1:19" ht="12.75">
      <c r="A23" s="51"/>
      <c r="B23" s="44" t="s">
        <v>23</v>
      </c>
      <c r="C23" s="2">
        <v>438.4</v>
      </c>
      <c r="D23" s="2">
        <v>523.9</v>
      </c>
      <c r="E23" s="2">
        <v>622.6</v>
      </c>
      <c r="F23" s="2">
        <v>677.1525</v>
      </c>
      <c r="G23" s="2">
        <v>746.89755</v>
      </c>
      <c r="H23" s="2">
        <v>799.1803785000001</v>
      </c>
      <c r="I23" s="2">
        <v>855.1230049950001</v>
      </c>
      <c r="J23" s="2">
        <v>908.7591204814502</v>
      </c>
      <c r="K23" s="2">
        <v>699.1595228291521</v>
      </c>
      <c r="L23" s="2">
        <v>734.1174989706097</v>
      </c>
      <c r="M23" s="2">
        <v>770.8233739191403</v>
      </c>
      <c r="N23" s="2">
        <v>809.3645426150973</v>
      </c>
      <c r="O23" s="2">
        <v>849.8327697458523</v>
      </c>
      <c r="P23" s="2">
        <v>892.3244082331449</v>
      </c>
      <c r="Q23" s="2">
        <v>936.9406286448022</v>
      </c>
      <c r="R23" s="2">
        <v>983.7876600770423</v>
      </c>
      <c r="S23" s="2">
        <v>1032.9770430808944</v>
      </c>
    </row>
    <row r="24" spans="1:19" ht="12.75">
      <c r="A24" s="51"/>
      <c r="B24" s="52" t="s">
        <v>24</v>
      </c>
      <c r="C24" s="2">
        <v>101.25</v>
      </c>
      <c r="D24" s="2">
        <v>138.1</v>
      </c>
      <c r="E24" s="2">
        <v>172.9</v>
      </c>
      <c r="F24" s="2">
        <v>197.62859375</v>
      </c>
      <c r="G24" s="2">
        <v>199.6048796875</v>
      </c>
      <c r="H24" s="2">
        <v>201.600928484375</v>
      </c>
      <c r="I24" s="2">
        <v>203.61693776921874</v>
      </c>
      <c r="J24" s="2">
        <v>205.65310714691094</v>
      </c>
      <c r="K24" s="2">
        <v>154.35166439832665</v>
      </c>
      <c r="L24" s="2">
        <v>155.89518104230993</v>
      </c>
      <c r="M24" s="2">
        <v>157.45413285273304</v>
      </c>
      <c r="N24" s="2">
        <v>159.02867418126039</v>
      </c>
      <c r="O24" s="2">
        <v>160.618960923073</v>
      </c>
      <c r="P24" s="2">
        <v>162.22515053230373</v>
      </c>
      <c r="Q24" s="2">
        <v>163.84740203762678</v>
      </c>
      <c r="R24" s="2">
        <v>165.48587605800304</v>
      </c>
      <c r="S24" s="2">
        <v>167.14073481858307</v>
      </c>
    </row>
    <row r="25" spans="1:19" ht="12.75">
      <c r="A25" s="51"/>
      <c r="B25" s="52" t="s">
        <v>25</v>
      </c>
      <c r="C25" s="2">
        <v>2.875</v>
      </c>
      <c r="D25" s="2">
        <v>7.2</v>
      </c>
      <c r="E25" s="2">
        <v>5.2</v>
      </c>
      <c r="F25" s="2">
        <v>0</v>
      </c>
      <c r="G25" s="2">
        <v>0</v>
      </c>
      <c r="H25" s="2">
        <v>0</v>
      </c>
      <c r="I25" s="2">
        <v>0</v>
      </c>
      <c r="J25" s="2">
        <v>0</v>
      </c>
      <c r="K25" s="2">
        <v>0</v>
      </c>
      <c r="L25" s="2">
        <v>0</v>
      </c>
      <c r="M25" s="2">
        <v>0</v>
      </c>
      <c r="N25" s="2">
        <v>0</v>
      </c>
      <c r="O25" s="2">
        <v>0</v>
      </c>
      <c r="P25" s="2">
        <v>0</v>
      </c>
      <c r="Q25" s="2">
        <v>0</v>
      </c>
      <c r="R25" s="2">
        <v>0</v>
      </c>
      <c r="S25" s="2">
        <v>0</v>
      </c>
    </row>
    <row r="26" spans="1:19" ht="12.75">
      <c r="A26" s="44" t="s">
        <v>62</v>
      </c>
      <c r="B26" s="44"/>
      <c r="C26" s="2"/>
      <c r="D26" s="2"/>
      <c r="E26" s="2"/>
      <c r="F26" s="2"/>
      <c r="G26" s="2"/>
      <c r="H26" s="2"/>
      <c r="I26" s="2"/>
      <c r="J26" s="2"/>
      <c r="K26" s="2"/>
      <c r="L26" s="2"/>
      <c r="M26" s="2"/>
      <c r="N26" s="2"/>
      <c r="O26" s="2"/>
      <c r="P26" s="2"/>
      <c r="Q26" s="2"/>
      <c r="R26" s="2"/>
      <c r="S26" s="2"/>
    </row>
    <row r="27" spans="1:19" ht="12.75">
      <c r="A27" s="44"/>
      <c r="B27" s="44" t="s">
        <v>22</v>
      </c>
      <c r="C27" s="2"/>
      <c r="D27" s="2"/>
      <c r="E27" s="2"/>
      <c r="F27" s="2">
        <v>0</v>
      </c>
      <c r="G27" s="2">
        <v>0</v>
      </c>
      <c r="H27" s="2">
        <v>0</v>
      </c>
      <c r="I27" s="2">
        <v>0</v>
      </c>
      <c r="J27" s="2">
        <v>0</v>
      </c>
      <c r="K27" s="2">
        <v>0</v>
      </c>
      <c r="L27" s="2">
        <v>0</v>
      </c>
      <c r="M27" s="2">
        <v>0</v>
      </c>
      <c r="N27" s="2">
        <v>0</v>
      </c>
      <c r="O27" s="2">
        <v>0</v>
      </c>
      <c r="P27" s="2">
        <v>0</v>
      </c>
      <c r="Q27" s="2">
        <v>0</v>
      </c>
      <c r="R27" s="2">
        <v>0</v>
      </c>
      <c r="S27" s="2">
        <v>0</v>
      </c>
    </row>
    <row r="28" spans="1:19" ht="12.75">
      <c r="A28" s="51"/>
      <c r="B28" s="44" t="s">
        <v>23</v>
      </c>
      <c r="C28" s="2"/>
      <c r="D28" s="2"/>
      <c r="E28" s="2"/>
      <c r="F28" s="2">
        <v>419.44225</v>
      </c>
      <c r="G28" s="2">
        <v>439.29316500000004</v>
      </c>
      <c r="H28" s="2">
        <v>464.57732880000003</v>
      </c>
      <c r="I28" s="2">
        <v>493.64590594800006</v>
      </c>
      <c r="J28" s="2">
        <v>527.1806996804401</v>
      </c>
      <c r="K28" s="2">
        <v>567.0679121128478</v>
      </c>
      <c r="L28" s="2">
        <v>610.0478026441267</v>
      </c>
      <c r="M28" s="2">
        <v>336.2556370731799</v>
      </c>
      <c r="N28" s="2">
        <v>360.56624772028727</v>
      </c>
      <c r="O28" s="2">
        <v>383.3289648350917</v>
      </c>
      <c r="P28" s="2">
        <v>407.60857018393966</v>
      </c>
      <c r="Q28" s="2">
        <v>433.2701698280937</v>
      </c>
      <c r="R28" s="2">
        <v>460.6469846868801</v>
      </c>
      <c r="S28" s="2">
        <v>489.8597320012897</v>
      </c>
    </row>
    <row r="29" spans="1:19" ht="12.75">
      <c r="A29" s="51"/>
      <c r="B29" s="52" t="s">
        <v>24</v>
      </c>
      <c r="C29" s="2"/>
      <c r="D29" s="2"/>
      <c r="E29" s="2"/>
      <c r="F29" s="2">
        <v>117.881875</v>
      </c>
      <c r="G29" s="2">
        <v>119.804225</v>
      </c>
      <c r="H29" s="2">
        <v>121.00226724999999</v>
      </c>
      <c r="I29" s="2">
        <v>122.2122899225</v>
      </c>
      <c r="J29" s="2">
        <v>123.434412821725</v>
      </c>
      <c r="K29" s="2">
        <v>124.66875694994226</v>
      </c>
      <c r="L29" s="2">
        <v>125.91544451944168</v>
      </c>
      <c r="M29" s="2">
        <v>48.87052343890556</v>
      </c>
      <c r="N29" s="2">
        <v>49.359228673294616</v>
      </c>
      <c r="O29" s="2">
        <v>49.852820960027564</v>
      </c>
      <c r="P29" s="2">
        <v>50.35134916962784</v>
      </c>
      <c r="Q29" s="2">
        <v>50.85486266132411</v>
      </c>
      <c r="R29" s="2">
        <v>51.363411287937346</v>
      </c>
      <c r="S29" s="2">
        <v>51.87704540081672</v>
      </c>
    </row>
    <row r="30" spans="1:19" ht="12.75">
      <c r="A30" s="51"/>
      <c r="B30" s="52" t="s">
        <v>25</v>
      </c>
      <c r="C30" s="2"/>
      <c r="D30" s="2"/>
      <c r="E30" s="2"/>
      <c r="F30" s="2">
        <v>0</v>
      </c>
      <c r="G30" s="2">
        <v>0</v>
      </c>
      <c r="H30" s="2">
        <v>0</v>
      </c>
      <c r="I30" s="2">
        <v>0</v>
      </c>
      <c r="J30" s="2">
        <v>0</v>
      </c>
      <c r="K30" s="2">
        <v>0</v>
      </c>
      <c r="L30" s="2">
        <v>0</v>
      </c>
      <c r="M30" s="2">
        <v>0</v>
      </c>
      <c r="N30" s="2">
        <v>0</v>
      </c>
      <c r="O30" s="2">
        <v>0</v>
      </c>
      <c r="P30" s="2">
        <v>0</v>
      </c>
      <c r="Q30" s="2">
        <v>0</v>
      </c>
      <c r="R30" s="2">
        <v>0</v>
      </c>
      <c r="S30" s="2">
        <v>0</v>
      </c>
    </row>
    <row r="31" spans="1:19" ht="12.75">
      <c r="A31" s="44" t="s">
        <v>63</v>
      </c>
      <c r="B31" s="44"/>
      <c r="C31" s="2"/>
      <c r="D31" s="2"/>
      <c r="E31" s="2"/>
      <c r="F31" s="2"/>
      <c r="G31" s="2"/>
      <c r="H31" s="2"/>
      <c r="I31" s="2"/>
      <c r="J31" s="2"/>
      <c r="K31" s="2"/>
      <c r="L31" s="2"/>
      <c r="M31" s="2"/>
      <c r="N31" s="2"/>
      <c r="O31" s="2"/>
      <c r="P31" s="2"/>
      <c r="Q31" s="2"/>
      <c r="R31" s="2"/>
      <c r="S31" s="2"/>
    </row>
    <row r="32" spans="1:19" ht="12.75">
      <c r="A32" s="44"/>
      <c r="B32" s="44" t="s">
        <v>22</v>
      </c>
      <c r="C32" s="2">
        <v>2.475</v>
      </c>
      <c r="D32" s="2">
        <v>2.5</v>
      </c>
      <c r="E32" s="2">
        <v>10.2</v>
      </c>
      <c r="F32" s="2"/>
      <c r="G32" s="2"/>
      <c r="H32" s="2"/>
      <c r="I32" s="2"/>
      <c r="J32" s="2"/>
      <c r="K32" s="2"/>
      <c r="L32" s="2"/>
      <c r="M32" s="2"/>
      <c r="N32" s="2"/>
      <c r="O32" s="2"/>
      <c r="P32" s="2"/>
      <c r="Q32" s="2"/>
      <c r="R32" s="2"/>
      <c r="S32" s="2"/>
    </row>
    <row r="33" spans="1:19" ht="12.75">
      <c r="A33" s="51"/>
      <c r="B33" s="44" t="s">
        <v>23</v>
      </c>
      <c r="C33" s="2">
        <v>66.875</v>
      </c>
      <c r="D33" s="2">
        <v>49.3</v>
      </c>
      <c r="E33" s="2">
        <v>65.3</v>
      </c>
      <c r="F33" s="2" t="s">
        <v>64</v>
      </c>
      <c r="G33" s="2"/>
      <c r="H33" s="2"/>
      <c r="I33" s="2"/>
      <c r="J33" s="2"/>
      <c r="K33" s="2"/>
      <c r="L33" s="2"/>
      <c r="M33" s="2"/>
      <c r="N33" s="2"/>
      <c r="O33" s="2"/>
      <c r="P33" s="2"/>
      <c r="Q33" s="2"/>
      <c r="R33" s="2"/>
      <c r="S33" s="2"/>
    </row>
    <row r="34" spans="1:19" ht="12.75">
      <c r="A34" s="51"/>
      <c r="B34" s="52" t="s">
        <v>24</v>
      </c>
      <c r="C34" s="2">
        <v>10.78125</v>
      </c>
      <c r="D34" s="2">
        <v>6.9</v>
      </c>
      <c r="E34" s="2">
        <v>14.9</v>
      </c>
      <c r="F34" s="2"/>
      <c r="G34" s="2"/>
      <c r="H34" s="2"/>
      <c r="I34" s="2"/>
      <c r="J34" s="2"/>
      <c r="K34" s="2"/>
      <c r="L34" s="2"/>
      <c r="M34" s="2"/>
      <c r="N34" s="2"/>
      <c r="O34" s="2"/>
      <c r="P34" s="2"/>
      <c r="Q34" s="2"/>
      <c r="R34" s="2"/>
      <c r="S34" s="2"/>
    </row>
    <row r="35" spans="1:19" ht="12.75">
      <c r="A35" s="51"/>
      <c r="B35" s="52" t="s">
        <v>25</v>
      </c>
      <c r="C35" s="2">
        <v>0.65625</v>
      </c>
      <c r="D35" s="2">
        <v>0.4</v>
      </c>
      <c r="E35" s="2">
        <v>1.2</v>
      </c>
      <c r="F35" s="2"/>
      <c r="G35" s="2"/>
      <c r="H35" s="2"/>
      <c r="I35" s="2"/>
      <c r="J35" s="2"/>
      <c r="K35" s="2"/>
      <c r="L35" s="2"/>
      <c r="M35" s="2"/>
      <c r="N35" s="2"/>
      <c r="O35" s="2"/>
      <c r="P35" s="2"/>
      <c r="Q35" s="2"/>
      <c r="R35" s="2"/>
      <c r="S35" s="2"/>
    </row>
    <row r="36" spans="1:19" ht="12.75">
      <c r="A36" s="44" t="s">
        <v>65</v>
      </c>
      <c r="B36" s="44"/>
      <c r="C36" s="2"/>
      <c r="D36" s="2"/>
      <c r="E36" s="2"/>
      <c r="F36" s="2"/>
      <c r="G36" s="2"/>
      <c r="H36" s="2"/>
      <c r="I36" s="2"/>
      <c r="J36" s="2"/>
      <c r="K36" s="2"/>
      <c r="L36" s="2"/>
      <c r="M36" s="2"/>
      <c r="N36" s="2"/>
      <c r="O36" s="2"/>
      <c r="P36" s="2"/>
      <c r="Q36" s="2"/>
      <c r="R36" s="2"/>
      <c r="S36" s="2"/>
    </row>
    <row r="37" spans="1:19" ht="12.75">
      <c r="A37" s="44"/>
      <c r="B37" s="44" t="s">
        <v>22</v>
      </c>
      <c r="C37" s="2"/>
      <c r="D37" s="2"/>
      <c r="E37" s="2"/>
      <c r="F37" s="2"/>
      <c r="G37" s="2"/>
      <c r="H37" s="2"/>
      <c r="I37" s="2"/>
      <c r="J37" s="2"/>
      <c r="K37" s="2">
        <v>0</v>
      </c>
      <c r="L37" s="2">
        <v>0</v>
      </c>
      <c r="M37" s="2">
        <v>0</v>
      </c>
      <c r="N37" s="2">
        <v>0</v>
      </c>
      <c r="O37" s="2">
        <v>0</v>
      </c>
      <c r="P37" s="2">
        <v>0</v>
      </c>
      <c r="Q37" s="2">
        <v>0</v>
      </c>
      <c r="R37" s="2">
        <v>0</v>
      </c>
      <c r="S37" s="2">
        <v>0</v>
      </c>
    </row>
    <row r="38" spans="1:19" ht="12.75">
      <c r="A38" s="51"/>
      <c r="B38" s="44" t="s">
        <v>23</v>
      </c>
      <c r="C38" s="2"/>
      <c r="D38" s="2"/>
      <c r="E38" s="2" t="s">
        <v>66</v>
      </c>
      <c r="G38" s="2"/>
      <c r="H38" s="2"/>
      <c r="I38" s="2"/>
      <c r="J38" s="2"/>
      <c r="K38" s="2">
        <v>266.6168915310076</v>
      </c>
      <c r="L38" s="2">
        <v>285.28007393817813</v>
      </c>
      <c r="M38" s="2">
        <v>305.2496791138506</v>
      </c>
      <c r="N38" s="2">
        <v>326.61715665182015</v>
      </c>
      <c r="O38" s="2">
        <v>349.48035761744757</v>
      </c>
      <c r="P38" s="2">
        <v>373.94398265066894</v>
      </c>
      <c r="Q38" s="2">
        <v>400.1200614362158</v>
      </c>
      <c r="R38" s="2">
        <v>428.1284657367509</v>
      </c>
      <c r="S38" s="2">
        <v>458.0974583383235</v>
      </c>
    </row>
    <row r="39" spans="1:19" ht="12.75">
      <c r="A39" s="51"/>
      <c r="B39" s="52" t="s">
        <v>24</v>
      </c>
      <c r="C39" s="2"/>
      <c r="D39" s="2"/>
      <c r="E39" s="2"/>
      <c r="F39" s="2"/>
      <c r="G39" s="2"/>
      <c r="H39" s="2"/>
      <c r="I39" s="2"/>
      <c r="J39" s="2"/>
      <c r="K39" s="2">
        <v>53.357973820053395</v>
      </c>
      <c r="L39" s="2">
        <v>53.89155355825393</v>
      </c>
      <c r="M39" s="2">
        <v>54.43046909383647</v>
      </c>
      <c r="N39" s="2">
        <v>54.97477378477484</v>
      </c>
      <c r="O39" s="2">
        <v>55.524521522622585</v>
      </c>
      <c r="P39" s="2">
        <v>56.079766737848814</v>
      </c>
      <c r="Q39" s="2">
        <v>56.6405644052273</v>
      </c>
      <c r="R39" s="2">
        <v>57.206970049279576</v>
      </c>
      <c r="S39" s="2">
        <v>57.77903974977237</v>
      </c>
    </row>
    <row r="40" spans="1:19" ht="12.75">
      <c r="A40" s="51"/>
      <c r="B40" s="52" t="s">
        <v>25</v>
      </c>
      <c r="C40" s="2"/>
      <c r="D40" s="2"/>
      <c r="E40" s="2"/>
      <c r="F40" s="2"/>
      <c r="G40" s="2"/>
      <c r="H40" s="2"/>
      <c r="I40" s="2"/>
      <c r="J40" s="2"/>
      <c r="K40" s="2">
        <v>0</v>
      </c>
      <c r="L40" s="2">
        <v>0</v>
      </c>
      <c r="M40" s="2">
        <v>0</v>
      </c>
      <c r="N40" s="2">
        <v>0</v>
      </c>
      <c r="O40" s="2">
        <v>0</v>
      </c>
      <c r="P40" s="2">
        <v>0</v>
      </c>
      <c r="Q40" s="2">
        <v>0</v>
      </c>
      <c r="R40" s="2">
        <v>0</v>
      </c>
      <c r="S40" s="2">
        <v>0</v>
      </c>
    </row>
    <row r="41" spans="1:19" ht="12.75">
      <c r="A41" s="44" t="s">
        <v>67</v>
      </c>
      <c r="B41" s="44"/>
      <c r="C41" s="2"/>
      <c r="D41" s="2"/>
      <c r="E41" s="2"/>
      <c r="F41" s="2"/>
      <c r="G41" s="2"/>
      <c r="H41" s="2"/>
      <c r="I41" s="2"/>
      <c r="J41" s="2"/>
      <c r="K41" s="2"/>
      <c r="L41" s="2"/>
      <c r="M41" s="2"/>
      <c r="N41" s="2"/>
      <c r="O41" s="2"/>
      <c r="P41" s="2"/>
      <c r="Q41" s="2"/>
      <c r="R41" s="2"/>
      <c r="S41" s="2"/>
    </row>
    <row r="42" spans="1:19" ht="12.75">
      <c r="A42" s="44"/>
      <c r="B42" s="44" t="s">
        <v>22</v>
      </c>
      <c r="C42" s="2"/>
      <c r="D42" s="2"/>
      <c r="E42" s="2"/>
      <c r="F42" s="2"/>
      <c r="G42" s="2"/>
      <c r="H42" s="2"/>
      <c r="I42" s="2"/>
      <c r="J42" s="2"/>
      <c r="K42" s="2"/>
      <c r="L42" s="2"/>
      <c r="M42" s="2">
        <v>0</v>
      </c>
      <c r="N42" s="2">
        <v>0</v>
      </c>
      <c r="O42" s="2">
        <v>0</v>
      </c>
      <c r="P42" s="2">
        <v>0</v>
      </c>
      <c r="Q42" s="2">
        <v>0</v>
      </c>
      <c r="R42" s="2">
        <v>0</v>
      </c>
      <c r="S42" s="2">
        <v>0</v>
      </c>
    </row>
    <row r="43" spans="1:19" ht="12.75">
      <c r="A43" s="51"/>
      <c r="B43" s="44" t="s">
        <v>23</v>
      </c>
      <c r="C43" s="2"/>
      <c r="D43" s="2"/>
      <c r="E43" s="2"/>
      <c r="F43" s="2"/>
      <c r="G43" s="2" t="s">
        <v>68</v>
      </c>
      <c r="I43" s="2"/>
      <c r="J43" s="2"/>
      <c r="K43" s="2"/>
      <c r="L43" s="2"/>
      <c r="M43" s="2">
        <v>320.1095388897711</v>
      </c>
      <c r="N43" s="2">
        <v>345.7183020009528</v>
      </c>
      <c r="O43" s="2">
        <v>373.37576616102905</v>
      </c>
      <c r="P43" s="2">
        <v>403.2458274539114</v>
      </c>
      <c r="Q43" s="2">
        <v>431.4730353756852</v>
      </c>
      <c r="R43" s="2">
        <v>461.67614785198316</v>
      </c>
      <c r="S43" s="2">
        <v>493.993478201622</v>
      </c>
    </row>
    <row r="44" spans="1:19" ht="12.75">
      <c r="A44" s="51"/>
      <c r="B44" s="52" t="s">
        <v>24</v>
      </c>
      <c r="C44" s="2"/>
      <c r="D44" s="2"/>
      <c r="E44" s="2"/>
      <c r="F44" s="2"/>
      <c r="G44" s="2"/>
      <c r="H44" s="2"/>
      <c r="I44" s="2"/>
      <c r="J44" s="2"/>
      <c r="K44" s="2"/>
      <c r="L44" s="2"/>
      <c r="M44" s="2">
        <v>78.30407552573054</v>
      </c>
      <c r="N44" s="2">
        <v>79.08711628098784</v>
      </c>
      <c r="O44" s="2">
        <v>79.87798744379772</v>
      </c>
      <c r="P44" s="2">
        <v>80.6767673182357</v>
      </c>
      <c r="Q44" s="2">
        <v>81.48353499141807</v>
      </c>
      <c r="R44" s="2">
        <v>82.29837034133224</v>
      </c>
      <c r="S44" s="2">
        <v>83.12135404474557</v>
      </c>
    </row>
    <row r="45" spans="1:19" ht="12.75">
      <c r="A45" s="51"/>
      <c r="B45" s="52" t="s">
        <v>25</v>
      </c>
      <c r="C45" s="2"/>
      <c r="D45" s="2"/>
      <c r="E45" s="2"/>
      <c r="F45" s="2"/>
      <c r="G45" s="2"/>
      <c r="H45" s="2"/>
      <c r="I45" s="2"/>
      <c r="J45" s="2"/>
      <c r="K45" s="2"/>
      <c r="L45" s="2"/>
      <c r="M45" s="2">
        <v>0</v>
      </c>
      <c r="N45" s="2">
        <v>0</v>
      </c>
      <c r="O45" s="2">
        <v>0</v>
      </c>
      <c r="P45" s="2">
        <v>0</v>
      </c>
      <c r="Q45" s="2">
        <v>0</v>
      </c>
      <c r="R45" s="2">
        <v>0</v>
      </c>
      <c r="S45" s="2">
        <v>0</v>
      </c>
    </row>
    <row r="46" spans="1:19" ht="12.75">
      <c r="A46" s="44" t="s">
        <v>69</v>
      </c>
      <c r="B46" s="44"/>
      <c r="C46" s="2"/>
      <c r="D46" s="2"/>
      <c r="E46" s="2"/>
      <c r="F46" s="2"/>
      <c r="G46" s="2"/>
      <c r="H46" s="2"/>
      <c r="I46" s="2"/>
      <c r="J46" s="2"/>
      <c r="K46" s="2"/>
      <c r="L46" s="2"/>
      <c r="M46" s="2"/>
      <c r="N46" s="2"/>
      <c r="O46" s="2"/>
      <c r="P46" s="2"/>
      <c r="Q46" s="2"/>
      <c r="R46" s="2"/>
      <c r="S46" s="2"/>
    </row>
    <row r="47" spans="1:19" ht="12.75">
      <c r="A47" s="53"/>
      <c r="B47" s="44" t="s">
        <v>22</v>
      </c>
      <c r="C47" s="2">
        <v>155.725</v>
      </c>
      <c r="D47" s="2">
        <v>155.4</v>
      </c>
      <c r="E47" s="2">
        <v>88.2</v>
      </c>
      <c r="F47" s="2">
        <v>153.94183280534912</v>
      </c>
      <c r="G47" s="2">
        <v>160.27715642949798</v>
      </c>
      <c r="H47" s="2">
        <v>165.22458699165546</v>
      </c>
      <c r="I47" s="2">
        <v>169.09435941156082</v>
      </c>
      <c r="J47" s="2">
        <v>172.57225614337452</v>
      </c>
      <c r="K47" s="2">
        <v>176.24609071923402</v>
      </c>
      <c r="L47" s="2">
        <v>179.2981472230354</v>
      </c>
      <c r="M47" s="2">
        <v>182.52439273366332</v>
      </c>
      <c r="N47" s="2">
        <v>185.10582943228914</v>
      </c>
      <c r="O47" s="2">
        <v>186.80296818545068</v>
      </c>
      <c r="P47" s="2">
        <v>187.81274133676135</v>
      </c>
      <c r="Q47" s="2">
        <v>190.27338469446806</v>
      </c>
      <c r="R47" s="2">
        <v>191.62771375803482</v>
      </c>
      <c r="S47" s="2">
        <v>192.44976256459447</v>
      </c>
    </row>
    <row r="48" spans="1:19" ht="12.75">
      <c r="A48" s="53"/>
      <c r="B48" s="44" t="s">
        <v>23</v>
      </c>
      <c r="C48" s="2">
        <v>607.325</v>
      </c>
      <c r="D48" s="2">
        <v>635.4</v>
      </c>
      <c r="E48" s="2">
        <v>633.7</v>
      </c>
      <c r="F48" s="2">
        <v>726.1533928802222</v>
      </c>
      <c r="G48" s="2">
        <v>786.734360678472</v>
      </c>
      <c r="H48" s="2">
        <v>840.7444602036974</v>
      </c>
      <c r="I48" s="2">
        <v>872.1850651789549</v>
      </c>
      <c r="J48" s="2">
        <v>895.4139136986638</v>
      </c>
      <c r="K48" s="2">
        <v>912.0075413403866</v>
      </c>
      <c r="L48" s="2">
        <v>932.1248900175419</v>
      </c>
      <c r="M48" s="2">
        <v>948.4842455944283</v>
      </c>
      <c r="N48" s="2">
        <v>960.9981795734112</v>
      </c>
      <c r="O48" s="2">
        <v>977.5089099923104</v>
      </c>
      <c r="P48" s="2">
        <v>977.2451795580305</v>
      </c>
      <c r="Q48" s="2">
        <v>962.2411130550854</v>
      </c>
      <c r="R48" s="2">
        <v>938.5722235279463</v>
      </c>
      <c r="S48" s="2">
        <v>931.5718211088881</v>
      </c>
    </row>
    <row r="49" spans="1:19" ht="12.75">
      <c r="A49" s="53"/>
      <c r="B49" s="52" t="s">
        <v>24</v>
      </c>
      <c r="C49" s="2">
        <v>385.75</v>
      </c>
      <c r="D49" s="2">
        <v>363.2</v>
      </c>
      <c r="E49" s="2">
        <v>348.9</v>
      </c>
      <c r="F49" s="2">
        <v>330.40798702195434</v>
      </c>
      <c r="G49" s="2">
        <v>359.9995602503118</v>
      </c>
      <c r="H49" s="2">
        <v>391.9673364870809</v>
      </c>
      <c r="I49" s="2">
        <v>424.304668945868</v>
      </c>
      <c r="J49" s="2">
        <v>459.1218621167303</v>
      </c>
      <c r="K49" s="2">
        <v>496.5450103649481</v>
      </c>
      <c r="L49" s="2">
        <v>503.68576054634894</v>
      </c>
      <c r="M49" s="2">
        <v>503.38181284716086</v>
      </c>
      <c r="N49" s="2">
        <v>506.7833187874535</v>
      </c>
      <c r="O49" s="2">
        <v>509.2751428595393</v>
      </c>
      <c r="P49" s="2">
        <v>509.86227931635096</v>
      </c>
      <c r="Q49" s="2">
        <v>511.9274600134404</v>
      </c>
      <c r="R49" s="2">
        <v>512.6684006757226</v>
      </c>
      <c r="S49" s="2">
        <v>510.28046534111184</v>
      </c>
    </row>
    <row r="50" spans="1:19" ht="12.75">
      <c r="A50" s="53"/>
      <c r="B50" s="52" t="s">
        <v>25</v>
      </c>
      <c r="C50" s="2">
        <v>62.625</v>
      </c>
      <c r="D50" s="2">
        <v>69.9</v>
      </c>
      <c r="E50" s="2">
        <v>86.8</v>
      </c>
      <c r="F50" s="2">
        <v>131.45683661302144</v>
      </c>
      <c r="G50" s="2">
        <v>142.12914164391904</v>
      </c>
      <c r="H50" s="2">
        <v>151.86527566012828</v>
      </c>
      <c r="I50" s="2">
        <v>160.50507110586864</v>
      </c>
      <c r="J50" s="2">
        <v>168.63266145395957</v>
      </c>
      <c r="K50" s="2">
        <v>176.30577048920634</v>
      </c>
      <c r="L50" s="2">
        <v>176.09714799760718</v>
      </c>
      <c r="M50" s="2">
        <v>173.41302967594115</v>
      </c>
      <c r="N50" s="2">
        <v>170.82507143725397</v>
      </c>
      <c r="O50" s="2">
        <v>167.34980363859356</v>
      </c>
      <c r="P50" s="2">
        <v>162.83238313196617</v>
      </c>
      <c r="Q50" s="2">
        <v>158.00148912586988</v>
      </c>
      <c r="R50" s="2">
        <v>152.3127269013475</v>
      </c>
      <c r="S50" s="2">
        <v>145.48576481814783</v>
      </c>
    </row>
    <row r="51" spans="1:19" ht="12.75">
      <c r="A51" s="53"/>
      <c r="B51" s="52" t="s">
        <v>70</v>
      </c>
      <c r="C51" s="2">
        <v>1211.425</v>
      </c>
      <c r="D51" s="2">
        <v>1223.9</v>
      </c>
      <c r="E51" s="2">
        <v>1157.6</v>
      </c>
      <c r="F51" s="2">
        <v>1341.9600493205471</v>
      </c>
      <c r="G51" s="2">
        <v>1449.1402190022006</v>
      </c>
      <c r="H51" s="2">
        <v>1549.8016593425618</v>
      </c>
      <c r="I51" s="2">
        <v>1626.0891646422522</v>
      </c>
      <c r="J51" s="2">
        <v>1695.7406934127282</v>
      </c>
      <c r="K51" s="2">
        <v>1761.104412913775</v>
      </c>
      <c r="L51" s="2">
        <v>1791.2059457845335</v>
      </c>
      <c r="M51" s="2">
        <v>1768.6514430883283</v>
      </c>
      <c r="N51" s="2">
        <v>1784.1688410899137</v>
      </c>
      <c r="O51" s="2">
        <v>1800.997830953995</v>
      </c>
      <c r="P51" s="2">
        <v>1797.4141996839917</v>
      </c>
      <c r="Q51" s="2">
        <v>1781.7016793931546</v>
      </c>
      <c r="R51" s="2">
        <v>1754.0318796923848</v>
      </c>
      <c r="S51" s="2">
        <v>1738.2271368103698</v>
      </c>
    </row>
    <row r="52" spans="1:19" ht="13.5" thickBot="1">
      <c r="A52" s="53"/>
      <c r="B52" s="52"/>
      <c r="C52" s="2"/>
      <c r="D52" s="2"/>
      <c r="E52" s="2"/>
      <c r="F52" s="2"/>
      <c r="G52" s="2"/>
      <c r="H52" s="2"/>
      <c r="I52" s="2"/>
      <c r="J52" s="2"/>
      <c r="K52" s="2"/>
      <c r="L52" s="2"/>
      <c r="M52" s="2"/>
      <c r="N52" s="2"/>
      <c r="O52" s="2"/>
      <c r="P52" s="2"/>
      <c r="Q52" s="2"/>
      <c r="R52" s="2"/>
      <c r="S52" s="2"/>
    </row>
    <row r="53" spans="1:19" ht="14.25" thickBot="1" thickTop="1">
      <c r="A53" s="44"/>
      <c r="B53" s="44"/>
      <c r="C53" s="48" t="s">
        <v>2</v>
      </c>
      <c r="D53" s="48" t="s">
        <v>2</v>
      </c>
      <c r="E53" s="49" t="s">
        <v>2</v>
      </c>
      <c r="F53" s="367" t="s">
        <v>71</v>
      </c>
      <c r="G53" s="367"/>
      <c r="H53" s="367"/>
      <c r="I53" s="367"/>
      <c r="J53" s="367"/>
      <c r="K53" s="367"/>
      <c r="L53" s="367"/>
      <c r="M53" s="367"/>
      <c r="N53" s="367"/>
      <c r="O53" s="367"/>
      <c r="P53" s="367"/>
      <c r="Q53" s="367"/>
      <c r="R53" s="367"/>
      <c r="S53" s="367"/>
    </row>
    <row r="54" spans="1:19" ht="14.25" thickBot="1" thickTop="1">
      <c r="A54" s="44"/>
      <c r="B54" s="44"/>
      <c r="C54" s="50" t="s">
        <v>4</v>
      </c>
      <c r="D54" s="50" t="s">
        <v>5</v>
      </c>
      <c r="E54" s="49" t="s">
        <v>6</v>
      </c>
      <c r="F54" s="49" t="s">
        <v>7</v>
      </c>
      <c r="G54" s="49" t="s">
        <v>8</v>
      </c>
      <c r="H54" s="49" t="s">
        <v>9</v>
      </c>
      <c r="I54" s="49" t="s">
        <v>10</v>
      </c>
      <c r="J54" s="49" t="s">
        <v>11</v>
      </c>
      <c r="K54" s="49" t="s">
        <v>12</v>
      </c>
      <c r="L54" s="49" t="s">
        <v>13</v>
      </c>
      <c r="M54" s="49" t="s">
        <v>14</v>
      </c>
      <c r="N54" s="49" t="s">
        <v>15</v>
      </c>
      <c r="O54" s="49" t="s">
        <v>16</v>
      </c>
      <c r="P54" s="49" t="s">
        <v>17</v>
      </c>
      <c r="Q54" s="49" t="s">
        <v>18</v>
      </c>
      <c r="R54" s="49" t="s">
        <v>19</v>
      </c>
      <c r="S54" s="49" t="s">
        <v>20</v>
      </c>
    </row>
    <row r="55" spans="1:19" ht="14.25" thickBot="1" thickTop="1">
      <c r="A55" s="44" t="s">
        <v>72</v>
      </c>
      <c r="B55" s="44"/>
      <c r="C55" s="2"/>
      <c r="D55" s="2"/>
      <c r="E55" s="2"/>
      <c r="F55" s="368" t="s">
        <v>73</v>
      </c>
      <c r="G55" s="368"/>
      <c r="H55" s="368"/>
      <c r="I55" s="368"/>
      <c r="J55" s="368"/>
      <c r="K55" s="368"/>
      <c r="L55" s="368" t="s">
        <v>74</v>
      </c>
      <c r="M55" s="368"/>
      <c r="N55" s="368"/>
      <c r="O55" s="368"/>
      <c r="P55" s="368"/>
      <c r="Q55" s="368"/>
      <c r="R55" s="368"/>
      <c r="S55" s="368"/>
    </row>
    <row r="56" spans="1:19" ht="13.5" thickTop="1">
      <c r="A56" s="44"/>
      <c r="B56" s="44" t="s">
        <v>22</v>
      </c>
      <c r="C56" s="2">
        <v>7593.825000000001</v>
      </c>
      <c r="D56" s="2">
        <v>8137.7</v>
      </c>
      <c r="E56" s="2">
        <v>8724.7</v>
      </c>
      <c r="F56" s="2">
        <v>9428</v>
      </c>
      <c r="G56" s="2">
        <v>9816</v>
      </c>
      <c r="H56" s="2">
        <v>10119</v>
      </c>
      <c r="I56" s="2">
        <v>10356</v>
      </c>
      <c r="J56" s="2">
        <v>10569</v>
      </c>
      <c r="K56" s="2">
        <v>10794</v>
      </c>
      <c r="L56" s="2">
        <v>10980.919878719538</v>
      </c>
      <c r="M56" s="2">
        <v>11178.507773574998</v>
      </c>
      <c r="N56" s="2">
        <v>11336.605054548767</v>
      </c>
      <c r="O56" s="2">
        <v>11440.544470321729</v>
      </c>
      <c r="P56" s="2">
        <v>11502.386927937487</v>
      </c>
      <c r="Q56" s="2">
        <v>11653.086352218039</v>
      </c>
      <c r="R56" s="2">
        <v>11736.03076166555</v>
      </c>
      <c r="S56" s="2">
        <v>11786.376246106054</v>
      </c>
    </row>
    <row r="57" spans="1:19" ht="12.75">
      <c r="A57" s="44"/>
      <c r="B57" s="44" t="s">
        <v>23</v>
      </c>
      <c r="C57" s="2">
        <v>10675.3825</v>
      </c>
      <c r="D57" s="2">
        <v>11677.1</v>
      </c>
      <c r="E57" s="2">
        <v>12592.4</v>
      </c>
      <c r="F57" s="2">
        <v>13610</v>
      </c>
      <c r="G57" s="2">
        <v>14285</v>
      </c>
      <c r="H57" s="2">
        <v>14837</v>
      </c>
      <c r="I57" s="2">
        <v>15227</v>
      </c>
      <c r="J57" s="2">
        <v>15557</v>
      </c>
      <c r="K57" s="2">
        <v>15872</v>
      </c>
      <c r="L57" s="2">
        <v>16211.304896362906</v>
      </c>
      <c r="M57" s="2">
        <v>16546.033043923566</v>
      </c>
      <c r="N57" s="2">
        <v>16843.08857488104</v>
      </c>
      <c r="O57" s="2">
        <v>17179.987553905346</v>
      </c>
      <c r="P57" s="2">
        <v>17427.05715449258</v>
      </c>
      <c r="Q57" s="2">
        <v>17591.06221095538</v>
      </c>
      <c r="R57" s="2">
        <v>17690.490550955463</v>
      </c>
      <c r="S57" s="2">
        <v>17926.701501445375</v>
      </c>
    </row>
    <row r="58" spans="1:19" ht="12.75">
      <c r="A58" s="44"/>
      <c r="B58" s="44" t="s">
        <v>51</v>
      </c>
      <c r="C58" s="2"/>
      <c r="D58" s="2"/>
      <c r="E58" s="2"/>
      <c r="F58" s="2">
        <v>3737</v>
      </c>
      <c r="G58" s="2">
        <v>4011</v>
      </c>
      <c r="H58" s="2">
        <v>4299</v>
      </c>
      <c r="I58" s="2">
        <v>4592</v>
      </c>
      <c r="J58" s="2">
        <v>4905</v>
      </c>
      <c r="K58" s="2">
        <v>5240</v>
      </c>
      <c r="L58" s="2">
        <v>5372.009643609998</v>
      </c>
      <c r="M58" s="2">
        <v>5452.711354599489</v>
      </c>
      <c r="N58" s="2">
        <v>5559.084468217378</v>
      </c>
      <c r="O58" s="2">
        <v>5659.484874697776</v>
      </c>
      <c r="P58" s="2">
        <v>5746.779913494469</v>
      </c>
      <c r="Q58" s="2">
        <v>5845.310194338899</v>
      </c>
      <c r="R58" s="2">
        <v>5935.007247037613</v>
      </c>
      <c r="S58" s="2">
        <v>6002.3127332627355</v>
      </c>
    </row>
    <row r="59" spans="1:19" ht="12.75">
      <c r="A59" s="44"/>
      <c r="B59" s="52" t="s">
        <v>24</v>
      </c>
      <c r="C59" s="2">
        <v>2276.96875</v>
      </c>
      <c r="D59" s="2">
        <v>2501.1</v>
      </c>
      <c r="E59" s="2">
        <v>2723.4</v>
      </c>
      <c r="F59" s="2">
        <v>2997.81419936031</v>
      </c>
      <c r="G59" s="2">
        <v>3183.784383355974</v>
      </c>
      <c r="H59" s="2">
        <v>3382.7605443796087</v>
      </c>
      <c r="I59" s="2">
        <v>3586.5567865113367</v>
      </c>
      <c r="J59" s="2">
        <v>3806.2658231986834</v>
      </c>
      <c r="K59" s="2">
        <v>4042.8953335178608</v>
      </c>
      <c r="L59" s="2">
        <v>4123.351988951792</v>
      </c>
      <c r="M59" s="2">
        <v>4165.650960114081</v>
      </c>
      <c r="N59" s="2">
        <v>4228.631721182284</v>
      </c>
      <c r="O59" s="2">
        <v>4287.879932804369</v>
      </c>
      <c r="P59" s="2">
        <v>4337.920227611906</v>
      </c>
      <c r="Q59" s="2">
        <v>4397.051019774679</v>
      </c>
      <c r="R59" s="2">
        <v>4450.045562087435</v>
      </c>
      <c r="S59" s="2">
        <v>4486.755992171566</v>
      </c>
    </row>
    <row r="60" spans="1:19" ht="12.75">
      <c r="A60" s="44"/>
      <c r="B60" s="52" t="s">
        <v>25</v>
      </c>
      <c r="C60" s="2">
        <v>390.15625</v>
      </c>
      <c r="D60" s="2">
        <v>508.8</v>
      </c>
      <c r="E60" s="2">
        <v>632.3</v>
      </c>
      <c r="F60" s="2">
        <v>739.18580063969</v>
      </c>
      <c r="G60" s="2">
        <v>827.2156166440261</v>
      </c>
      <c r="H60" s="2">
        <v>916.2394556203913</v>
      </c>
      <c r="I60" s="2">
        <v>1005.4432134886632</v>
      </c>
      <c r="J60" s="2">
        <v>1098.7341768013166</v>
      </c>
      <c r="K60" s="2">
        <v>1197.1046664821392</v>
      </c>
      <c r="L60" s="2">
        <v>1248.6576546582064</v>
      </c>
      <c r="M60" s="2">
        <v>1287.060394485408</v>
      </c>
      <c r="N60" s="2">
        <v>1330.452747035094</v>
      </c>
      <c r="O60" s="2">
        <v>1371.6049418934074</v>
      </c>
      <c r="P60" s="2">
        <v>1408.859685882563</v>
      </c>
      <c r="Q60" s="2">
        <v>1448.2591745642208</v>
      </c>
      <c r="R60" s="2">
        <v>1484.9616849501774</v>
      </c>
      <c r="S60" s="2">
        <v>1515.5567410911701</v>
      </c>
    </row>
    <row r="61" spans="1:19" ht="13.5" thickBot="1">
      <c r="A61" s="44"/>
      <c r="B61" s="44" t="s">
        <v>75</v>
      </c>
      <c r="C61" s="38">
        <v>20936.3325</v>
      </c>
      <c r="D61" s="38">
        <v>22824.7</v>
      </c>
      <c r="E61" s="38">
        <v>24672.8</v>
      </c>
      <c r="F61" s="38">
        <v>26775</v>
      </c>
      <c r="G61" s="38">
        <v>28112</v>
      </c>
      <c r="H61" s="38">
        <v>29255</v>
      </c>
      <c r="I61" s="38">
        <v>30175</v>
      </c>
      <c r="J61" s="38">
        <v>31031</v>
      </c>
      <c r="K61" s="38">
        <v>31906</v>
      </c>
      <c r="L61" s="38">
        <v>32564.234418692446</v>
      </c>
      <c r="M61" s="38">
        <v>33177.25217209805</v>
      </c>
      <c r="N61" s="38">
        <v>33738.778097647184</v>
      </c>
      <c r="O61" s="38">
        <v>34280.01689892485</v>
      </c>
      <c r="P61" s="38">
        <v>34676.223995924534</v>
      </c>
      <c r="Q61" s="38">
        <v>35089.458757512315</v>
      </c>
      <c r="R61" s="38">
        <v>35361.528559658625</v>
      </c>
      <c r="S61" s="38">
        <v>35715.39048081417</v>
      </c>
    </row>
    <row r="62" spans="1:19" ht="13.5" thickBot="1">
      <c r="A62" s="44" t="s">
        <v>76</v>
      </c>
      <c r="B62" s="44"/>
      <c r="C62" s="54"/>
      <c r="D62" s="54">
        <v>1888.3674999999967</v>
      </c>
      <c r="E62" s="54">
        <v>1848.1</v>
      </c>
      <c r="F62" s="54">
        <v>2102.2</v>
      </c>
      <c r="G62" s="54">
        <v>1337</v>
      </c>
      <c r="H62" s="54">
        <v>1143</v>
      </c>
      <c r="I62" s="54">
        <v>920</v>
      </c>
      <c r="J62" s="54">
        <v>856</v>
      </c>
      <c r="K62" s="54">
        <v>875</v>
      </c>
      <c r="L62" s="54">
        <v>658.2344186924456</v>
      </c>
      <c r="M62" s="54">
        <v>613.0177534056056</v>
      </c>
      <c r="N62" s="54">
        <v>561.5259255491328</v>
      </c>
      <c r="O62" s="54">
        <v>541.2388012776646</v>
      </c>
      <c r="P62" s="54">
        <v>396.20709699968575</v>
      </c>
      <c r="Q62" s="54">
        <v>413.23476158778067</v>
      </c>
      <c r="R62" s="54">
        <v>272.0698021463104</v>
      </c>
      <c r="S62" s="54">
        <v>353.8619211555415</v>
      </c>
    </row>
    <row r="63" spans="6:19" ht="14.25" thickBot="1" thickTop="1">
      <c r="F63" s="2"/>
      <c r="G63" s="2"/>
      <c r="H63" s="2"/>
      <c r="I63" s="2"/>
      <c r="J63" s="2"/>
      <c r="K63" s="2"/>
      <c r="L63" s="2"/>
      <c r="M63" s="2"/>
      <c r="N63" s="2"/>
      <c r="O63" s="2"/>
      <c r="P63" s="2"/>
      <c r="Q63" s="2"/>
      <c r="R63" s="2"/>
      <c r="S63" s="2"/>
    </row>
    <row r="64" spans="1:19" ht="14.25" thickBot="1" thickTop="1">
      <c r="A64" s="44"/>
      <c r="B64" s="44"/>
      <c r="C64" s="48" t="s">
        <v>2</v>
      </c>
      <c r="D64" s="48" t="s">
        <v>2</v>
      </c>
      <c r="E64" s="49" t="s">
        <v>2</v>
      </c>
      <c r="F64" s="367" t="s">
        <v>77</v>
      </c>
      <c r="G64" s="367"/>
      <c r="H64" s="367"/>
      <c r="I64" s="367"/>
      <c r="J64" s="367"/>
      <c r="K64" s="367"/>
      <c r="L64" s="367"/>
      <c r="M64" s="367"/>
      <c r="N64" s="367"/>
      <c r="O64" s="367"/>
      <c r="P64" s="367"/>
      <c r="Q64" s="367"/>
      <c r="R64" s="367"/>
      <c r="S64" s="367"/>
    </row>
    <row r="65" spans="1:19" ht="14.25" thickBot="1" thickTop="1">
      <c r="A65" s="44"/>
      <c r="B65" s="44"/>
      <c r="C65" s="50" t="s">
        <v>4</v>
      </c>
      <c r="D65" s="50" t="s">
        <v>5</v>
      </c>
      <c r="E65" s="49" t="s">
        <v>6</v>
      </c>
      <c r="F65" s="49" t="s">
        <v>7</v>
      </c>
      <c r="G65" s="49" t="s">
        <v>8</v>
      </c>
      <c r="H65" s="49" t="s">
        <v>9</v>
      </c>
      <c r="I65" s="49" t="s">
        <v>10</v>
      </c>
      <c r="J65" s="49" t="s">
        <v>11</v>
      </c>
      <c r="K65" s="49" t="s">
        <v>12</v>
      </c>
      <c r="L65" s="49" t="s">
        <v>13</v>
      </c>
      <c r="M65" s="49" t="s">
        <v>14</v>
      </c>
      <c r="N65" s="49" t="s">
        <v>15</v>
      </c>
      <c r="O65" s="49" t="s">
        <v>16</v>
      </c>
      <c r="P65" s="49" t="s">
        <v>17</v>
      </c>
      <c r="Q65" s="49" t="s">
        <v>18</v>
      </c>
      <c r="R65" s="49" t="s">
        <v>19</v>
      </c>
      <c r="S65" s="49" t="s">
        <v>20</v>
      </c>
    </row>
    <row r="66" spans="1:19" ht="14.25" thickBot="1" thickTop="1">
      <c r="A66" s="44" t="s">
        <v>78</v>
      </c>
      <c r="B66" s="44"/>
      <c r="C66" s="2"/>
      <c r="D66" s="2"/>
      <c r="E66" s="2"/>
      <c r="F66" s="368" t="s">
        <v>73</v>
      </c>
      <c r="G66" s="368"/>
      <c r="H66" s="368"/>
      <c r="I66" s="368"/>
      <c r="J66" s="368"/>
      <c r="K66" s="368"/>
      <c r="L66" s="368" t="s">
        <v>74</v>
      </c>
      <c r="M66" s="368"/>
      <c r="N66" s="368"/>
      <c r="O66" s="368"/>
      <c r="P66" s="368"/>
      <c r="Q66" s="368"/>
      <c r="R66" s="368"/>
      <c r="S66" s="368"/>
    </row>
    <row r="67" spans="2:19" ht="13.5" thickTop="1">
      <c r="B67" s="44" t="s">
        <v>34</v>
      </c>
      <c r="C67" s="2">
        <v>1564</v>
      </c>
      <c r="D67" s="2">
        <v>1394</v>
      </c>
      <c r="E67" s="2">
        <v>1372</v>
      </c>
      <c r="F67" s="2">
        <v>1406</v>
      </c>
      <c r="G67" s="2">
        <v>1395.7142857142858</v>
      </c>
      <c r="H67" s="2">
        <v>1396.265306122449</v>
      </c>
      <c r="I67" s="2">
        <v>1398.4985422740524</v>
      </c>
      <c r="J67" s="2">
        <v>1398.4627238650562</v>
      </c>
      <c r="K67" s="2">
        <v>1399.1590408758254</v>
      </c>
      <c r="L67" s="2">
        <v>1400</v>
      </c>
      <c r="M67" s="2">
        <v>1401</v>
      </c>
      <c r="N67" s="2">
        <v>1402</v>
      </c>
      <c r="O67" s="2">
        <v>1403</v>
      </c>
      <c r="P67" s="2">
        <v>1404</v>
      </c>
      <c r="Q67" s="2">
        <v>1405</v>
      </c>
      <c r="R67" s="2">
        <v>1406</v>
      </c>
      <c r="S67" s="2">
        <v>1407</v>
      </c>
    </row>
    <row r="68" spans="2:19" ht="12.75">
      <c r="B68" s="44" t="s">
        <v>35</v>
      </c>
      <c r="C68" s="2">
        <v>11332</v>
      </c>
      <c r="D68" s="2">
        <v>10581</v>
      </c>
      <c r="E68" s="2">
        <v>12860</v>
      </c>
      <c r="F68" s="2">
        <v>13747.227358931523</v>
      </c>
      <c r="G68" s="2">
        <v>14401.620411185355</v>
      </c>
      <c r="H68" s="2">
        <v>14924.483105813477</v>
      </c>
      <c r="I68" s="2">
        <v>15394.47677341611</v>
      </c>
      <c r="J68" s="2">
        <v>15826.864150150519</v>
      </c>
      <c r="K68" s="2">
        <v>16276.697113728653</v>
      </c>
      <c r="L68" s="2">
        <v>16558.56095016119</v>
      </c>
      <c r="M68" s="2">
        <v>16856.511507684037</v>
      </c>
      <c r="N68" s="2">
        <v>17094.912615421123</v>
      </c>
      <c r="O68" s="2">
        <v>17251.646948264777</v>
      </c>
      <c r="P68" s="2">
        <v>17344.901622285557</v>
      </c>
      <c r="Q68" s="2">
        <v>17572.147210967032</v>
      </c>
      <c r="R68" s="2">
        <v>17697.222348066738</v>
      </c>
      <c r="S68" s="2">
        <v>17773.14028407582</v>
      </c>
    </row>
    <row r="69" spans="2:19" ht="12.75">
      <c r="B69" s="44" t="s">
        <v>36</v>
      </c>
      <c r="C69" s="2">
        <v>16256</v>
      </c>
      <c r="D69" s="2">
        <v>17777</v>
      </c>
      <c r="E69" s="2">
        <v>19096</v>
      </c>
      <c r="F69" s="2">
        <v>20913.12631132437</v>
      </c>
      <c r="G69" s="2">
        <v>22035.976101432963</v>
      </c>
      <c r="H69" s="2">
        <v>23072.582210737717</v>
      </c>
      <c r="I69" s="2">
        <v>23823.28663634335</v>
      </c>
      <c r="J69" s="2">
        <v>24473.636687026148</v>
      </c>
      <c r="K69" s="2">
        <v>25133.457889369805</v>
      </c>
      <c r="L69" s="2">
        <v>25670.75031152165</v>
      </c>
      <c r="M69" s="2">
        <v>26200.79540987741</v>
      </c>
      <c r="N69" s="2">
        <v>26671.185573569706</v>
      </c>
      <c r="O69" s="2">
        <v>27204.668203501602</v>
      </c>
      <c r="P69" s="2">
        <v>27595.90518700101</v>
      </c>
      <c r="Q69" s="2">
        <v>27855.608701381774</v>
      </c>
      <c r="R69" s="2">
        <v>28013.054391679278</v>
      </c>
      <c r="S69" s="2">
        <v>28387.096602941012</v>
      </c>
    </row>
    <row r="70" spans="2:19" ht="12.75">
      <c r="B70" s="44" t="s">
        <v>79</v>
      </c>
      <c r="C70" s="2"/>
      <c r="D70" s="2"/>
      <c r="E70" s="2"/>
      <c r="F70" s="2">
        <v>6088.582100295633</v>
      </c>
      <c r="G70" s="2">
        <v>6636.46414335119</v>
      </c>
      <c r="H70" s="2">
        <v>7217.158441319147</v>
      </c>
      <c r="I70" s="2">
        <v>7805.463637422493</v>
      </c>
      <c r="J70" s="2">
        <v>8437.421279417373</v>
      </c>
      <c r="K70" s="2">
        <v>9113.048853376991</v>
      </c>
      <c r="L70" s="2">
        <v>9342.630977677527</v>
      </c>
      <c r="M70" s="2">
        <v>9482.981862181028</v>
      </c>
      <c r="N70" s="2">
        <v>9667.978690632488</v>
      </c>
      <c r="O70" s="2">
        <v>9842.588196196375</v>
      </c>
      <c r="P70" s="2">
        <v>9994.40574451922</v>
      </c>
      <c r="Q70" s="2">
        <v>10165.762855754381</v>
      </c>
      <c r="R70" s="2">
        <v>10321.757822022952</v>
      </c>
      <c r="S70" s="2">
        <v>10438.810910585897</v>
      </c>
    </row>
    <row r="71" spans="2:19" ht="12.75">
      <c r="B71" s="44" t="s">
        <v>37</v>
      </c>
      <c r="C71" s="2">
        <v>3539</v>
      </c>
      <c r="D71" s="2">
        <v>3978</v>
      </c>
      <c r="E71" s="2">
        <v>4334</v>
      </c>
      <c r="F71" s="2">
        <v>4806.284406854515</v>
      </c>
      <c r="G71" s="2">
        <v>5199.772906875793</v>
      </c>
      <c r="H71" s="2">
        <v>5620.675575542403</v>
      </c>
      <c r="I71" s="2">
        <v>6047.680463028348</v>
      </c>
      <c r="J71" s="2">
        <v>6508.141320066602</v>
      </c>
      <c r="K71" s="2">
        <v>7001.481467505459</v>
      </c>
      <c r="L71" s="2">
        <v>7152.373029779188</v>
      </c>
      <c r="M71" s="2">
        <v>7236.411420546449</v>
      </c>
      <c r="N71" s="2">
        <v>7355.793779966371</v>
      </c>
      <c r="O71" s="2">
        <v>7468.239106518806</v>
      </c>
      <c r="P71" s="2">
        <v>7564.250148235003</v>
      </c>
      <c r="Q71" s="2">
        <v>7675.776148390145</v>
      </c>
      <c r="R71" s="2">
        <v>7776.308631059635</v>
      </c>
      <c r="S71" s="2">
        <v>7848.104463685537</v>
      </c>
    </row>
    <row r="72" spans="2:19" ht="12.75">
      <c r="B72" s="44" t="s">
        <v>38</v>
      </c>
      <c r="C72" s="2">
        <v>762</v>
      </c>
      <c r="D72" s="2">
        <v>912</v>
      </c>
      <c r="E72" s="2">
        <v>1133</v>
      </c>
      <c r="F72" s="2">
        <v>1282.297693441118</v>
      </c>
      <c r="G72" s="2">
        <v>1436.691236475397</v>
      </c>
      <c r="H72" s="2">
        <v>1596.482865776744</v>
      </c>
      <c r="I72" s="2">
        <v>1757.7831743941451</v>
      </c>
      <c r="J72" s="2">
        <v>1929.2799593507707</v>
      </c>
      <c r="K72" s="2">
        <v>2111.5673858715327</v>
      </c>
      <c r="L72" s="2">
        <v>2190.257947898339</v>
      </c>
      <c r="M72" s="2">
        <v>2246.570441634579</v>
      </c>
      <c r="N72" s="2">
        <v>2312.1849106661166</v>
      </c>
      <c r="O72" s="2">
        <v>2374.3490896775693</v>
      </c>
      <c r="P72" s="2">
        <v>2430.1555962842167</v>
      </c>
      <c r="Q72" s="2">
        <v>2489.9867073642363</v>
      </c>
      <c r="R72" s="2">
        <v>2545.449190963316</v>
      </c>
      <c r="S72" s="2">
        <v>2590.70644690036</v>
      </c>
    </row>
    <row r="73" spans="2:19" ht="12.75">
      <c r="B73" s="44" t="s">
        <v>80</v>
      </c>
      <c r="C73" s="2">
        <v>33453</v>
      </c>
      <c r="D73" s="2">
        <v>36013</v>
      </c>
      <c r="E73" s="2">
        <v>38795</v>
      </c>
      <c r="F73" s="2">
        <v>42154.93577055153</v>
      </c>
      <c r="G73" s="2">
        <v>44469.77494168379</v>
      </c>
      <c r="H73" s="2">
        <v>46610.48906399279</v>
      </c>
      <c r="I73" s="2">
        <v>48421.72558945601</v>
      </c>
      <c r="J73" s="2">
        <v>50136.3848404591</v>
      </c>
      <c r="K73" s="2">
        <v>51922.362897351275</v>
      </c>
      <c r="L73" s="2">
        <v>52971.942239360375</v>
      </c>
      <c r="M73" s="2">
        <v>53941.28877974248</v>
      </c>
      <c r="N73" s="2">
        <v>54836.07687962332</v>
      </c>
      <c r="O73" s="2">
        <v>55701.903347962754</v>
      </c>
      <c r="P73" s="2">
        <v>56339.21255380579</v>
      </c>
      <c r="Q73" s="2">
        <v>56998.51876810318</v>
      </c>
      <c r="R73" s="2">
        <v>57438.03456176896</v>
      </c>
      <c r="S73" s="2">
        <v>58006.047797602725</v>
      </c>
    </row>
    <row r="74" ht="13.5" thickBot="1"/>
    <row r="75" spans="1:19" ht="14.25" thickBot="1" thickTop="1">
      <c r="A75" s="44"/>
      <c r="B75" s="44"/>
      <c r="C75" s="48" t="s">
        <v>2</v>
      </c>
      <c r="D75" s="48" t="s">
        <v>2</v>
      </c>
      <c r="E75" s="49" t="s">
        <v>2</v>
      </c>
      <c r="F75" s="367" t="s">
        <v>81</v>
      </c>
      <c r="G75" s="367"/>
      <c r="H75" s="367"/>
      <c r="I75" s="367"/>
      <c r="J75" s="367"/>
      <c r="K75" s="367"/>
      <c r="L75" s="367"/>
      <c r="M75" s="367"/>
      <c r="N75" s="367"/>
      <c r="O75" s="367"/>
      <c r="P75" s="367"/>
      <c r="Q75" s="367"/>
      <c r="R75" s="367"/>
      <c r="S75" s="367"/>
    </row>
    <row r="76" spans="1:19" ht="14.25" thickBot="1" thickTop="1">
      <c r="A76" s="44"/>
      <c r="B76" s="44"/>
      <c r="C76" s="50" t="s">
        <v>4</v>
      </c>
      <c r="D76" s="50" t="s">
        <v>5</v>
      </c>
      <c r="E76" s="49" t="s">
        <v>6</v>
      </c>
      <c r="F76" s="49" t="s">
        <v>7</v>
      </c>
      <c r="G76" s="49" t="s">
        <v>8</v>
      </c>
      <c r="H76" s="49" t="s">
        <v>9</v>
      </c>
      <c r="I76" s="49" t="s">
        <v>10</v>
      </c>
      <c r="J76" s="49" t="s">
        <v>11</v>
      </c>
      <c r="K76" s="49" t="s">
        <v>12</v>
      </c>
      <c r="L76" s="49" t="s">
        <v>13</v>
      </c>
      <c r="M76" s="49" t="s">
        <v>14</v>
      </c>
      <c r="N76" s="49" t="s">
        <v>15</v>
      </c>
      <c r="O76" s="49" t="s">
        <v>16</v>
      </c>
      <c r="P76" s="49" t="s">
        <v>17</v>
      </c>
      <c r="Q76" s="49" t="s">
        <v>18</v>
      </c>
      <c r="R76" s="49" t="s">
        <v>19</v>
      </c>
      <c r="S76" s="49" t="s">
        <v>20</v>
      </c>
    </row>
    <row r="77" spans="1:19" ht="13.5" thickTop="1">
      <c r="A77" s="44" t="s">
        <v>82</v>
      </c>
      <c r="B77" s="44" t="s">
        <v>83</v>
      </c>
      <c r="D77" s="55">
        <v>6142</v>
      </c>
      <c r="E77" s="55">
        <v>6732</v>
      </c>
      <c r="F77" s="55">
        <v>7315.052455213301</v>
      </c>
      <c r="G77" s="55">
        <v>7716.768655754608</v>
      </c>
      <c r="H77" s="55">
        <v>8088.117540920222</v>
      </c>
      <c r="I77" s="55">
        <v>8402.549400695967</v>
      </c>
      <c r="J77" s="55">
        <v>8699.975563861322</v>
      </c>
      <c r="K77" s="55">
        <v>9009.89570820982</v>
      </c>
      <c r="L77" s="55">
        <v>9192.099600463978</v>
      </c>
      <c r="M77" s="55">
        <v>9360.247763887099</v>
      </c>
      <c r="N77" s="55">
        <v>9513.81961592989</v>
      </c>
      <c r="O77" s="55">
        <v>9665.829720324786</v>
      </c>
      <c r="P77" s="55">
        <v>9602.839231859776</v>
      </c>
      <c r="Q77" s="55">
        <v>9890.894909137776</v>
      </c>
      <c r="R77" s="55">
        <v>9967.073488851656</v>
      </c>
      <c r="S77" s="55">
        <v>10065.637118185332</v>
      </c>
    </row>
    <row r="78" spans="2:19" ht="12.75">
      <c r="B78" s="44" t="s">
        <v>84</v>
      </c>
      <c r="D78" s="55">
        <v>1533</v>
      </c>
      <c r="E78" s="55">
        <v>1430</v>
      </c>
      <c r="F78" s="55">
        <v>1556.024229926537</v>
      </c>
      <c r="G78" s="55">
        <v>1644.4754478669934</v>
      </c>
      <c r="H78" s="55">
        <v>1723.4670704987757</v>
      </c>
      <c r="I78" s="55">
        <v>1790.3515659234438</v>
      </c>
      <c r="J78" s="55">
        <v>1853.6186879752545</v>
      </c>
      <c r="K78" s="55">
        <v>1922.54347209692</v>
      </c>
      <c r="L78" s="55">
        <v>1961.3010439489624</v>
      </c>
      <c r="M78" s="55">
        <v>1997.068745972419</v>
      </c>
      <c r="N78" s="55">
        <v>2029.7358422477123</v>
      </c>
      <c r="O78" s="55">
        <v>2062.0707307642733</v>
      </c>
      <c r="P78" s="55">
        <v>2048.6716844954244</v>
      </c>
      <c r="Q78" s="55">
        <v>2109.9455599948446</v>
      </c>
      <c r="R78" s="55">
        <v>2126.1499162263176</v>
      </c>
      <c r="S78" s="55">
        <v>2147.1159169996135</v>
      </c>
    </row>
    <row r="79" spans="2:19" ht="12.75">
      <c r="B79" s="44" t="s">
        <v>85</v>
      </c>
      <c r="D79" s="55">
        <v>139</v>
      </c>
      <c r="E79" s="55">
        <v>131</v>
      </c>
      <c r="F79" s="55">
        <v>144.51901018172444</v>
      </c>
      <c r="G79" s="55">
        <v>155.455471065859</v>
      </c>
      <c r="H79" s="55">
        <v>162.79198350302875</v>
      </c>
      <c r="I79" s="55">
        <v>169.00402113674443</v>
      </c>
      <c r="J79" s="55">
        <v>174.88008764015981</v>
      </c>
      <c r="K79" s="55">
        <v>184.00299007604073</v>
      </c>
      <c r="L79" s="55">
        <v>187.6026807578296</v>
      </c>
      <c r="M79" s="55">
        <v>190.9246810155948</v>
      </c>
      <c r="N79" s="55">
        <v>193.95870601881688</v>
      </c>
      <c r="O79" s="55">
        <v>196.96187653048077</v>
      </c>
      <c r="P79" s="55">
        <v>195.71741203763372</v>
      </c>
      <c r="Q79" s="55">
        <v>201.40835159169995</v>
      </c>
      <c r="R79" s="55">
        <v>202.9133651243717</v>
      </c>
      <c r="S79" s="55">
        <v>204.86062636937754</v>
      </c>
    </row>
    <row r="80" spans="2:19" ht="12.75">
      <c r="B80" s="44" t="s">
        <v>70</v>
      </c>
      <c r="D80" s="55">
        <v>7814</v>
      </c>
      <c r="E80" s="55">
        <v>8293</v>
      </c>
      <c r="F80" s="55">
        <v>9015.595695321563</v>
      </c>
      <c r="G80" s="55">
        <v>9516.69957468746</v>
      </c>
      <c r="H80" s="55">
        <v>9974.376594922027</v>
      </c>
      <c r="I80" s="55">
        <v>10361.904987756156</v>
      </c>
      <c r="J80" s="55">
        <v>10728.474339476737</v>
      </c>
      <c r="K80" s="55">
        <v>11116.442170382781</v>
      </c>
      <c r="L80" s="55">
        <v>11341.00332517077</v>
      </c>
      <c r="M80" s="55">
        <v>11548.241190875113</v>
      </c>
      <c r="N80" s="55">
        <v>11737.514164196418</v>
      </c>
      <c r="O80" s="55">
        <v>11924.86232761954</v>
      </c>
      <c r="P80" s="55">
        <v>11847.228328392834</v>
      </c>
      <c r="Q80" s="55">
        <v>12202.24882072432</v>
      </c>
      <c r="R80" s="55">
        <v>12296.136770202345</v>
      </c>
      <c r="S80" s="55">
        <v>12417.613661554324</v>
      </c>
    </row>
    <row r="81" ht="13.5" thickBot="1"/>
    <row r="82" spans="1:19" ht="14.25" thickBot="1" thickTop="1">
      <c r="A82" s="44"/>
      <c r="B82" s="44"/>
      <c r="C82" s="48" t="s">
        <v>2</v>
      </c>
      <c r="D82" s="48" t="s">
        <v>2</v>
      </c>
      <c r="E82" s="49" t="s">
        <v>2</v>
      </c>
      <c r="F82" s="367" t="s">
        <v>86</v>
      </c>
      <c r="G82" s="367"/>
      <c r="H82" s="367"/>
      <c r="I82" s="367"/>
      <c r="J82" s="367"/>
      <c r="K82" s="367"/>
      <c r="L82" s="367"/>
      <c r="M82" s="367"/>
      <c r="N82" s="367"/>
      <c r="O82" s="367"/>
      <c r="P82" s="367"/>
      <c r="Q82" s="367"/>
      <c r="R82" s="367"/>
      <c r="S82" s="367"/>
    </row>
    <row r="83" spans="1:19" ht="14.25" thickBot="1" thickTop="1">
      <c r="A83" s="44" t="s">
        <v>87</v>
      </c>
      <c r="B83" s="44"/>
      <c r="C83" s="50" t="s">
        <v>4</v>
      </c>
      <c r="D83" s="50" t="s">
        <v>5</v>
      </c>
      <c r="E83" s="49" t="s">
        <v>6</v>
      </c>
      <c r="F83" s="49" t="s">
        <v>7</v>
      </c>
      <c r="G83" s="49" t="s">
        <v>8</v>
      </c>
      <c r="H83" s="49" t="s">
        <v>9</v>
      </c>
      <c r="I83" s="49" t="s">
        <v>10</v>
      </c>
      <c r="J83" s="49" t="s">
        <v>11</v>
      </c>
      <c r="K83" s="49" t="s">
        <v>12</v>
      </c>
      <c r="L83" s="49" t="s">
        <v>13</v>
      </c>
      <c r="M83" s="49" t="s">
        <v>14</v>
      </c>
      <c r="N83" s="49" t="s">
        <v>15</v>
      </c>
      <c r="O83" s="49" t="s">
        <v>16</v>
      </c>
      <c r="P83" s="49" t="s">
        <v>17</v>
      </c>
      <c r="Q83" s="49" t="s">
        <v>18</v>
      </c>
      <c r="R83" s="49" t="s">
        <v>19</v>
      </c>
      <c r="S83" s="49" t="s">
        <v>20</v>
      </c>
    </row>
    <row r="84" spans="2:19" ht="13.5" thickTop="1">
      <c r="B84" s="44" t="s">
        <v>88</v>
      </c>
      <c r="C84" s="2">
        <v>5023</v>
      </c>
      <c r="D84" s="2">
        <v>5440</v>
      </c>
      <c r="E84" s="2">
        <v>5786</v>
      </c>
      <c r="F84" s="2">
        <v>6131</v>
      </c>
      <c r="G84" s="2">
        <v>6304</v>
      </c>
      <c r="H84" s="2">
        <v>6510</v>
      </c>
      <c r="I84" s="2">
        <v>6715</v>
      </c>
      <c r="J84" s="2">
        <v>6875</v>
      </c>
      <c r="K84" s="2">
        <v>7100</v>
      </c>
      <c r="L84" s="2">
        <v>7110</v>
      </c>
      <c r="M84" s="2">
        <v>7220</v>
      </c>
      <c r="N84" s="2">
        <v>7290</v>
      </c>
      <c r="O84" s="2">
        <v>7295</v>
      </c>
      <c r="P84" s="2">
        <v>7500</v>
      </c>
      <c r="Q84" s="2">
        <v>7300</v>
      </c>
      <c r="R84" s="2">
        <v>7520</v>
      </c>
      <c r="S84" s="2">
        <v>7530</v>
      </c>
    </row>
    <row r="85" spans="2:19" ht="12.75">
      <c r="B85" s="44" t="s">
        <v>89</v>
      </c>
      <c r="C85" s="2">
        <v>4386</v>
      </c>
      <c r="D85" s="2">
        <v>4685</v>
      </c>
      <c r="E85" s="2">
        <v>4914</v>
      </c>
      <c r="F85" s="2">
        <v>4995</v>
      </c>
      <c r="G85" s="2">
        <v>5125</v>
      </c>
      <c r="H85" s="2">
        <v>5250</v>
      </c>
      <c r="I85" s="2">
        <v>5200</v>
      </c>
      <c r="J85" s="2">
        <v>5375</v>
      </c>
      <c r="K85" s="2">
        <v>5500</v>
      </c>
      <c r="L85" s="2">
        <v>5625</v>
      </c>
      <c r="M85" s="2">
        <v>5775</v>
      </c>
      <c r="N85" s="2">
        <v>5550</v>
      </c>
      <c r="O85" s="2">
        <v>5625</v>
      </c>
      <c r="P85" s="2">
        <v>5750</v>
      </c>
      <c r="Q85" s="2">
        <v>5625</v>
      </c>
      <c r="R85" s="2">
        <v>5750</v>
      </c>
      <c r="S85" s="2">
        <v>5650</v>
      </c>
    </row>
    <row r="86" spans="2:19" ht="12.75">
      <c r="B86" s="44" t="s">
        <v>90</v>
      </c>
      <c r="C86" s="2">
        <v>1176</v>
      </c>
      <c r="D86" s="2">
        <v>759</v>
      </c>
      <c r="E86" s="2">
        <v>725</v>
      </c>
      <c r="F86" s="2">
        <v>930</v>
      </c>
      <c r="G86" s="2">
        <v>960</v>
      </c>
      <c r="H86" s="2">
        <v>975</v>
      </c>
      <c r="I86" s="2">
        <v>975</v>
      </c>
      <c r="J86" s="2">
        <v>1020</v>
      </c>
      <c r="K86" s="2">
        <v>1060</v>
      </c>
      <c r="L86" s="2">
        <v>1115</v>
      </c>
      <c r="M86" s="2">
        <v>1175</v>
      </c>
      <c r="N86" s="2">
        <v>1175</v>
      </c>
      <c r="O86" s="2">
        <v>1175</v>
      </c>
      <c r="P86" s="2">
        <v>1200</v>
      </c>
      <c r="Q86" s="2">
        <v>1225</v>
      </c>
      <c r="R86" s="2">
        <v>1285</v>
      </c>
      <c r="S86" s="2">
        <v>1225</v>
      </c>
    </row>
    <row r="87" spans="2:19" ht="12.75">
      <c r="B87" s="44" t="s">
        <v>91</v>
      </c>
      <c r="C87" s="2">
        <v>3661</v>
      </c>
      <c r="D87" s="2">
        <v>4055</v>
      </c>
      <c r="E87" s="2">
        <v>4636</v>
      </c>
      <c r="F87" s="2">
        <v>4894</v>
      </c>
      <c r="G87" s="2">
        <v>5041</v>
      </c>
      <c r="H87" s="2">
        <v>5192</v>
      </c>
      <c r="I87" s="2">
        <v>5348</v>
      </c>
      <c r="J87" s="2">
        <v>5508</v>
      </c>
      <c r="K87" s="2">
        <v>5673</v>
      </c>
      <c r="L87" s="2">
        <v>5844</v>
      </c>
      <c r="M87" s="2">
        <v>6019</v>
      </c>
      <c r="N87" s="2">
        <v>6199</v>
      </c>
      <c r="O87" s="2">
        <v>6385</v>
      </c>
      <c r="P87" s="2">
        <v>6577</v>
      </c>
      <c r="Q87" s="2">
        <v>6774</v>
      </c>
      <c r="R87" s="2">
        <v>6978</v>
      </c>
      <c r="S87" s="2">
        <v>7187</v>
      </c>
    </row>
    <row r="88" spans="2:19" ht="12.75">
      <c r="B88" s="44" t="s">
        <v>70</v>
      </c>
      <c r="C88" s="2">
        <v>14246</v>
      </c>
      <c r="D88" s="2">
        <v>14939</v>
      </c>
      <c r="E88" s="2">
        <v>16061</v>
      </c>
      <c r="F88" s="2">
        <f aca="true" t="shared" si="0" ref="F88:S88">SUM(F84:F87)</f>
        <v>16950</v>
      </c>
      <c r="G88" s="2">
        <f t="shared" si="0"/>
        <v>17430</v>
      </c>
      <c r="H88" s="2">
        <f t="shared" si="0"/>
        <v>17927</v>
      </c>
      <c r="I88" s="2">
        <f t="shared" si="0"/>
        <v>18238</v>
      </c>
      <c r="J88" s="2">
        <f t="shared" si="0"/>
        <v>18778</v>
      </c>
      <c r="K88" s="2">
        <f t="shared" si="0"/>
        <v>19333</v>
      </c>
      <c r="L88" s="2">
        <f t="shared" si="0"/>
        <v>19694</v>
      </c>
      <c r="M88" s="2">
        <f t="shared" si="0"/>
        <v>20189</v>
      </c>
      <c r="N88" s="2">
        <f t="shared" si="0"/>
        <v>20214</v>
      </c>
      <c r="O88" s="2">
        <f t="shared" si="0"/>
        <v>20480</v>
      </c>
      <c r="P88" s="2">
        <f t="shared" si="0"/>
        <v>21027</v>
      </c>
      <c r="Q88" s="2">
        <f t="shared" si="0"/>
        <v>20924</v>
      </c>
      <c r="R88" s="2">
        <f t="shared" si="0"/>
        <v>21533</v>
      </c>
      <c r="S88" s="2">
        <f t="shared" si="0"/>
        <v>21592</v>
      </c>
    </row>
  </sheetData>
  <mergeCells count="9">
    <mergeCell ref="F4:S4"/>
    <mergeCell ref="F53:S53"/>
    <mergeCell ref="F55:K55"/>
    <mergeCell ref="L55:S55"/>
    <mergeCell ref="F75:S75"/>
    <mergeCell ref="F82:S82"/>
    <mergeCell ref="F64:S64"/>
    <mergeCell ref="F66:K66"/>
    <mergeCell ref="L66:S66"/>
  </mergeCells>
  <printOptions/>
  <pageMargins left="0.75" right="0.75" top="0.67" bottom="0.73" header="0.5" footer="0.5"/>
  <pageSetup fitToHeight="2" fitToWidth="1" horizontalDpi="300" verticalDpi="300" orientation="landscape" scale="86" r:id="rId1"/>
  <headerFooter alignWithMargins="0">
    <oddFooter>&amp;LUCF Enrollment Plan, 2003-2017&amp;C&amp;P&amp;RRevised: 7/15/03</oddFooter>
  </headerFooter>
</worksheet>
</file>

<file path=xl/worksheets/sheet17.xml><?xml version="1.0" encoding="utf-8"?>
<worksheet xmlns="http://schemas.openxmlformats.org/spreadsheetml/2006/main" xmlns:r="http://schemas.openxmlformats.org/officeDocument/2006/relationships">
  <dimension ref="A1:S23"/>
  <sheetViews>
    <sheetView workbookViewId="0" topLeftCell="A1">
      <selection activeCell="A1" sqref="A1"/>
    </sheetView>
  </sheetViews>
  <sheetFormatPr defaultColWidth="9.140625" defaultRowHeight="12.75"/>
  <sheetData>
    <row r="1" spans="1:10" ht="15.75">
      <c r="A1" s="7" t="s">
        <v>93</v>
      </c>
      <c r="B1" s="8"/>
      <c r="C1" s="8"/>
      <c r="D1" s="8"/>
      <c r="E1" s="8"/>
      <c r="F1" s="8"/>
      <c r="G1" s="8"/>
      <c r="H1" s="8"/>
      <c r="I1" s="8"/>
      <c r="J1" s="8"/>
    </row>
    <row r="2" ht="12.75">
      <c r="A2" s="45"/>
    </row>
    <row r="3" spans="1:5" ht="13.5" thickBot="1">
      <c r="A3" s="56" t="s">
        <v>53</v>
      </c>
      <c r="B3" s="10"/>
      <c r="C3" s="10"/>
      <c r="D3" s="10"/>
      <c r="E3" s="10"/>
    </row>
    <row r="4" spans="1:19" ht="13.5" thickBot="1">
      <c r="A4" s="10"/>
      <c r="B4" s="10"/>
      <c r="C4" s="11" t="s">
        <v>2</v>
      </c>
      <c r="D4" s="12" t="s">
        <v>2</v>
      </c>
      <c r="E4" s="13" t="s">
        <v>2</v>
      </c>
      <c r="F4" s="14" t="s">
        <v>3</v>
      </c>
      <c r="G4" s="14"/>
      <c r="H4" s="14"/>
      <c r="I4" s="14"/>
      <c r="J4" s="15"/>
      <c r="K4" s="15"/>
      <c r="L4" s="15"/>
      <c r="M4" s="15"/>
      <c r="N4" s="15"/>
      <c r="O4" s="15"/>
      <c r="P4" s="15"/>
      <c r="Q4" s="15"/>
      <c r="R4" s="16"/>
      <c r="S4" s="17"/>
    </row>
    <row r="5" spans="1:19" ht="13.5" thickBot="1">
      <c r="A5" s="10"/>
      <c r="B5" s="10"/>
      <c r="C5" s="18" t="s">
        <v>4</v>
      </c>
      <c r="D5" s="19" t="s">
        <v>5</v>
      </c>
      <c r="E5" s="20" t="s">
        <v>6</v>
      </c>
      <c r="F5" s="21" t="s">
        <v>7</v>
      </c>
      <c r="G5" s="22" t="s">
        <v>8</v>
      </c>
      <c r="H5" s="23" t="s">
        <v>9</v>
      </c>
      <c r="I5" s="23" t="s">
        <v>10</v>
      </c>
      <c r="J5" s="24" t="s">
        <v>11</v>
      </c>
      <c r="K5" s="25" t="s">
        <v>12</v>
      </c>
      <c r="L5" s="25" t="s">
        <v>13</v>
      </c>
      <c r="M5" s="25" t="s">
        <v>14</v>
      </c>
      <c r="N5" s="25" t="s">
        <v>15</v>
      </c>
      <c r="O5" s="25" t="s">
        <v>16</v>
      </c>
      <c r="P5" s="25" t="s">
        <v>17</v>
      </c>
      <c r="Q5" s="26" t="s">
        <v>18</v>
      </c>
      <c r="R5" s="27" t="s">
        <v>19</v>
      </c>
      <c r="S5" s="28" t="s">
        <v>20</v>
      </c>
    </row>
    <row r="6" spans="1:5" ht="12.75">
      <c r="A6" s="29"/>
      <c r="B6" s="10"/>
      <c r="C6" s="10"/>
      <c r="D6" s="10"/>
      <c r="E6" s="10"/>
    </row>
    <row r="7" spans="1:19" ht="12.75">
      <c r="A7" s="29"/>
      <c r="B7" s="29" t="s">
        <v>22</v>
      </c>
      <c r="C7" s="2">
        <v>7593.825000000001</v>
      </c>
      <c r="D7" s="2">
        <v>8137.7</v>
      </c>
      <c r="E7" s="2">
        <v>8724.7</v>
      </c>
      <c r="F7" s="2">
        <v>9428</v>
      </c>
      <c r="G7" s="2">
        <v>9816</v>
      </c>
      <c r="H7" s="2">
        <v>10119</v>
      </c>
      <c r="I7" s="2">
        <v>10356</v>
      </c>
      <c r="J7" s="2">
        <v>10569</v>
      </c>
      <c r="K7" s="2">
        <v>10794</v>
      </c>
      <c r="L7" s="2">
        <v>10980.919878719538</v>
      </c>
      <c r="M7" s="2">
        <v>11178.507773574998</v>
      </c>
      <c r="N7" s="2">
        <v>11336.605054548767</v>
      </c>
      <c r="O7" s="2">
        <v>11440.544470321729</v>
      </c>
      <c r="P7" s="2">
        <v>11502.386927937487</v>
      </c>
      <c r="Q7" s="2">
        <v>11653.086352218039</v>
      </c>
      <c r="R7" s="2">
        <v>11736.03076166555</v>
      </c>
      <c r="S7" s="2">
        <v>11786.376246106054</v>
      </c>
    </row>
    <row r="8" spans="1:19" ht="12.75">
      <c r="A8" s="29"/>
      <c r="B8" s="29" t="s">
        <v>23</v>
      </c>
      <c r="C8" s="2">
        <v>10675.3825</v>
      </c>
      <c r="D8" s="2">
        <v>11677.1</v>
      </c>
      <c r="E8" s="2">
        <v>12592.4</v>
      </c>
      <c r="F8" s="2">
        <v>13610</v>
      </c>
      <c r="G8" s="2">
        <v>14285</v>
      </c>
      <c r="H8" s="2">
        <v>14837</v>
      </c>
      <c r="I8" s="2">
        <v>15227</v>
      </c>
      <c r="J8" s="2">
        <v>15557</v>
      </c>
      <c r="K8" s="2">
        <v>15872</v>
      </c>
      <c r="L8" s="2">
        <v>16211.304896362906</v>
      </c>
      <c r="M8" s="2">
        <v>16546.033043923566</v>
      </c>
      <c r="N8" s="2">
        <v>16843.08857488104</v>
      </c>
      <c r="O8" s="2">
        <v>17179.987553905346</v>
      </c>
      <c r="P8" s="2">
        <v>17427.05715449258</v>
      </c>
      <c r="Q8" s="2">
        <v>17591.06221095538</v>
      </c>
      <c r="R8" s="2">
        <v>17690.490550955463</v>
      </c>
      <c r="S8" s="2">
        <v>17926.701501445375</v>
      </c>
    </row>
    <row r="9" spans="1:19" ht="12.75">
      <c r="A9" s="29"/>
      <c r="B9" s="32" t="s">
        <v>24</v>
      </c>
      <c r="C9" s="2">
        <v>2276.96875</v>
      </c>
      <c r="D9" s="2">
        <v>2501.1</v>
      </c>
      <c r="E9" s="2">
        <v>2723.4</v>
      </c>
      <c r="F9" s="2">
        <v>2997.81419936031</v>
      </c>
      <c r="G9" s="2">
        <v>3183.784383355974</v>
      </c>
      <c r="H9" s="2">
        <v>3382.7605443796087</v>
      </c>
      <c r="I9" s="2">
        <v>3586.5567865113367</v>
      </c>
      <c r="J9" s="2">
        <v>3806.2658231986834</v>
      </c>
      <c r="K9" s="2">
        <v>4042.8953335178608</v>
      </c>
      <c r="L9" s="2">
        <v>4123.351988951792</v>
      </c>
      <c r="M9" s="2">
        <v>4165.650960114081</v>
      </c>
      <c r="N9" s="2">
        <v>4228.631721182284</v>
      </c>
      <c r="O9" s="2">
        <v>4287.879932804369</v>
      </c>
      <c r="P9" s="2">
        <v>4337.920227611906</v>
      </c>
      <c r="Q9" s="2">
        <v>4397.051019774679</v>
      </c>
      <c r="R9" s="2">
        <v>4450.045562087435</v>
      </c>
      <c r="S9" s="2">
        <v>4486.755992171566</v>
      </c>
    </row>
    <row r="10" spans="1:19" ht="12.75">
      <c r="A10" s="29"/>
      <c r="B10" s="32" t="s">
        <v>25</v>
      </c>
      <c r="C10" s="2">
        <v>390.15625</v>
      </c>
      <c r="D10" s="2">
        <v>508.8</v>
      </c>
      <c r="E10" s="2">
        <v>632.3</v>
      </c>
      <c r="F10" s="2">
        <v>739.18580063969</v>
      </c>
      <c r="G10" s="2">
        <v>827.2156166440261</v>
      </c>
      <c r="H10" s="2">
        <v>916.2394556203913</v>
      </c>
      <c r="I10" s="2">
        <v>1005.4432134886632</v>
      </c>
      <c r="J10" s="2">
        <v>1098.7341768013166</v>
      </c>
      <c r="K10" s="2">
        <v>1197.1046664821392</v>
      </c>
      <c r="L10" s="2">
        <v>1248.6576546582064</v>
      </c>
      <c r="M10" s="2">
        <v>1287.060394485408</v>
      </c>
      <c r="N10" s="2">
        <v>1330.452747035094</v>
      </c>
      <c r="O10" s="2">
        <v>1371.6049418934074</v>
      </c>
      <c r="P10" s="2">
        <v>1408.859685882563</v>
      </c>
      <c r="Q10" s="2">
        <v>1448.2591745642208</v>
      </c>
      <c r="R10" s="2">
        <v>1484.9616849501774</v>
      </c>
      <c r="S10" s="2">
        <v>1515.5567410911701</v>
      </c>
    </row>
    <row r="11" spans="1:19" ht="12.75">
      <c r="A11" s="10"/>
      <c r="B11" s="39" t="s">
        <v>70</v>
      </c>
      <c r="C11" s="31">
        <f aca="true" t="shared" si="0" ref="C11:S11">SUM(C7:C10)</f>
        <v>20936.3325</v>
      </c>
      <c r="D11" s="31">
        <f t="shared" si="0"/>
        <v>22824.699999999997</v>
      </c>
      <c r="E11" s="31">
        <f t="shared" si="0"/>
        <v>24672.8</v>
      </c>
      <c r="F11" s="2">
        <f t="shared" si="0"/>
        <v>26775</v>
      </c>
      <c r="G11" s="2">
        <f t="shared" si="0"/>
        <v>28112</v>
      </c>
      <c r="H11" s="2">
        <f t="shared" si="0"/>
        <v>29255</v>
      </c>
      <c r="I11" s="2">
        <f t="shared" si="0"/>
        <v>30175</v>
      </c>
      <c r="J11" s="2">
        <f t="shared" si="0"/>
        <v>31031</v>
      </c>
      <c r="K11" s="2">
        <f t="shared" si="0"/>
        <v>31906</v>
      </c>
      <c r="L11" s="2">
        <f t="shared" si="0"/>
        <v>32564.234418692446</v>
      </c>
      <c r="M11" s="2">
        <f t="shared" si="0"/>
        <v>33177.25217209805</v>
      </c>
      <c r="N11" s="2">
        <f t="shared" si="0"/>
        <v>33738.778097647184</v>
      </c>
      <c r="O11" s="2">
        <f t="shared" si="0"/>
        <v>34280.01689892485</v>
      </c>
      <c r="P11" s="2">
        <f t="shared" si="0"/>
        <v>34676.223995924534</v>
      </c>
      <c r="Q11" s="2">
        <f t="shared" si="0"/>
        <v>35089.458757512315</v>
      </c>
      <c r="R11" s="2">
        <f t="shared" si="0"/>
        <v>35361.528559658625</v>
      </c>
      <c r="S11" s="2">
        <f t="shared" si="0"/>
        <v>35715.39048081416</v>
      </c>
    </row>
    <row r="12" spans="1:19" ht="12.75">
      <c r="A12" s="9" t="s">
        <v>32</v>
      </c>
      <c r="B12" s="10"/>
      <c r="C12" s="10"/>
      <c r="D12" s="31">
        <f aca="true" t="shared" si="1" ref="D12:S12">+D11-C11</f>
        <v>1888.3674999999967</v>
      </c>
      <c r="E12" s="31">
        <f t="shared" si="1"/>
        <v>1848.1000000000022</v>
      </c>
      <c r="F12" s="2">
        <f t="shared" si="1"/>
        <v>2102.2000000000007</v>
      </c>
      <c r="G12" s="2">
        <f t="shared" si="1"/>
        <v>1337</v>
      </c>
      <c r="H12" s="2">
        <f t="shared" si="1"/>
        <v>1143</v>
      </c>
      <c r="I12" s="2">
        <f t="shared" si="1"/>
        <v>920</v>
      </c>
      <c r="J12" s="2">
        <f t="shared" si="1"/>
        <v>856</v>
      </c>
      <c r="K12" s="2">
        <f t="shared" si="1"/>
        <v>875</v>
      </c>
      <c r="L12" s="2">
        <f t="shared" si="1"/>
        <v>658.2344186924456</v>
      </c>
      <c r="M12" s="2">
        <f t="shared" si="1"/>
        <v>613.0177534056056</v>
      </c>
      <c r="N12" s="2">
        <f t="shared" si="1"/>
        <v>561.5259255491328</v>
      </c>
      <c r="O12" s="2">
        <f t="shared" si="1"/>
        <v>541.2388012776646</v>
      </c>
      <c r="P12" s="2">
        <f t="shared" si="1"/>
        <v>396.20709699968575</v>
      </c>
      <c r="Q12" s="2">
        <f t="shared" si="1"/>
        <v>413.23476158778067</v>
      </c>
      <c r="R12" s="2">
        <f t="shared" si="1"/>
        <v>272.0698021463104</v>
      </c>
      <c r="S12" s="2">
        <f t="shared" si="1"/>
        <v>353.8619211555342</v>
      </c>
    </row>
    <row r="13" spans="1:5" ht="12.75">
      <c r="A13" s="10"/>
      <c r="B13" s="10"/>
      <c r="C13" s="10"/>
      <c r="D13" s="10"/>
      <c r="E13" s="10"/>
    </row>
    <row r="14" spans="1:19" ht="12.75">
      <c r="A14" s="10"/>
      <c r="B14" s="9" t="s">
        <v>92</v>
      </c>
      <c r="C14" s="31">
        <v>0</v>
      </c>
      <c r="D14" s="31">
        <v>0</v>
      </c>
      <c r="E14" s="31">
        <v>0</v>
      </c>
      <c r="F14" s="31">
        <v>0</v>
      </c>
      <c r="G14" s="31">
        <v>0</v>
      </c>
      <c r="H14" s="31">
        <v>0</v>
      </c>
      <c r="I14" s="31">
        <v>0</v>
      </c>
      <c r="J14" s="31">
        <v>0</v>
      </c>
      <c r="K14" s="31">
        <v>0</v>
      </c>
      <c r="L14" s="31">
        <v>0</v>
      </c>
      <c r="M14" s="31">
        <v>0</v>
      </c>
      <c r="N14" s="31">
        <v>0</v>
      </c>
      <c r="O14" s="31">
        <v>0</v>
      </c>
      <c r="P14" s="31">
        <v>0</v>
      </c>
      <c r="Q14" s="31">
        <v>0</v>
      </c>
      <c r="R14" s="31">
        <v>0</v>
      </c>
      <c r="S14" s="31">
        <v>0</v>
      </c>
    </row>
    <row r="15" spans="1:19" ht="12.75">
      <c r="A15" s="29"/>
      <c r="B15" s="29" t="s">
        <v>50</v>
      </c>
      <c r="C15" s="31">
        <v>0</v>
      </c>
      <c r="D15" s="31">
        <v>0</v>
      </c>
      <c r="E15" s="31">
        <v>0</v>
      </c>
      <c r="F15" s="31">
        <v>0</v>
      </c>
      <c r="G15" s="31">
        <v>0</v>
      </c>
      <c r="H15" s="31">
        <v>0</v>
      </c>
      <c r="I15" s="31">
        <v>0</v>
      </c>
      <c r="J15" s="31">
        <v>0</v>
      </c>
      <c r="K15" s="31">
        <v>0</v>
      </c>
      <c r="L15" s="31">
        <v>0</v>
      </c>
      <c r="M15" s="31">
        <v>0</v>
      </c>
      <c r="N15" s="31">
        <v>0</v>
      </c>
      <c r="O15" s="31">
        <v>0</v>
      </c>
      <c r="P15" s="31">
        <v>0</v>
      </c>
      <c r="Q15" s="31">
        <v>0</v>
      </c>
      <c r="R15" s="31">
        <v>0</v>
      </c>
      <c r="S15" s="31">
        <v>0</v>
      </c>
    </row>
    <row r="17" spans="1:19" ht="12.75">
      <c r="A17" t="s">
        <v>33</v>
      </c>
      <c r="B17" t="s">
        <v>34</v>
      </c>
      <c r="C17" s="2">
        <v>1564</v>
      </c>
      <c r="D17" s="2">
        <v>1394</v>
      </c>
      <c r="E17" s="2">
        <v>1372</v>
      </c>
      <c r="F17" s="2">
        <v>1406</v>
      </c>
      <c r="G17" s="2">
        <v>1395.7142857142858</v>
      </c>
      <c r="H17" s="2">
        <v>1396.265306122449</v>
      </c>
      <c r="I17" s="2">
        <v>1398.4985422740524</v>
      </c>
      <c r="J17" s="2">
        <v>1398.4627238650562</v>
      </c>
      <c r="K17" s="2">
        <v>1399.1590408758254</v>
      </c>
      <c r="L17" s="2">
        <v>1400</v>
      </c>
      <c r="M17" s="2">
        <v>1401</v>
      </c>
      <c r="N17" s="2">
        <v>1402</v>
      </c>
      <c r="O17" s="2">
        <v>1403</v>
      </c>
      <c r="P17" s="2">
        <v>1404</v>
      </c>
      <c r="Q17" s="2">
        <v>1405</v>
      </c>
      <c r="R17" s="2">
        <v>1406</v>
      </c>
      <c r="S17" s="2">
        <v>1407</v>
      </c>
    </row>
    <row r="18" spans="2:19" ht="12.75">
      <c r="B18" t="s">
        <v>35</v>
      </c>
      <c r="C18" s="2">
        <v>11332</v>
      </c>
      <c r="D18" s="2">
        <v>10581</v>
      </c>
      <c r="E18" s="2">
        <v>12860</v>
      </c>
      <c r="F18" s="2">
        <v>13747.227358931523</v>
      </c>
      <c r="G18" s="2">
        <v>14401.620411185355</v>
      </c>
      <c r="H18" s="2">
        <v>14924.483105813477</v>
      </c>
      <c r="I18" s="2">
        <v>15394.47677341611</v>
      </c>
      <c r="J18" s="2">
        <v>15826.864150150519</v>
      </c>
      <c r="K18" s="2">
        <v>16276.697113728653</v>
      </c>
      <c r="L18" s="2">
        <v>16558.56095016119</v>
      </c>
      <c r="M18" s="2">
        <v>16856.511507684037</v>
      </c>
      <c r="N18" s="2">
        <v>17094.912615421123</v>
      </c>
      <c r="O18" s="2">
        <v>17251.646948264777</v>
      </c>
      <c r="P18" s="2">
        <v>17344.901622285557</v>
      </c>
      <c r="Q18" s="2">
        <v>17572.147210967032</v>
      </c>
      <c r="R18" s="2">
        <v>17697.222348066738</v>
      </c>
      <c r="S18" s="2">
        <v>17773.14028407582</v>
      </c>
    </row>
    <row r="19" spans="2:19" ht="12.75">
      <c r="B19" t="s">
        <v>36</v>
      </c>
      <c r="C19" s="2">
        <v>16256</v>
      </c>
      <c r="D19" s="2">
        <v>17777</v>
      </c>
      <c r="E19" s="2">
        <v>19096</v>
      </c>
      <c r="F19" s="2">
        <v>20913.12631132437</v>
      </c>
      <c r="G19" s="2">
        <v>22035.976101432963</v>
      </c>
      <c r="H19" s="2">
        <v>23072.582210737717</v>
      </c>
      <c r="I19" s="2">
        <v>23823.28663634335</v>
      </c>
      <c r="J19" s="2">
        <v>24473.636687026148</v>
      </c>
      <c r="K19" s="2">
        <v>25133.457889369805</v>
      </c>
      <c r="L19" s="2">
        <v>25670.75031152165</v>
      </c>
      <c r="M19" s="2">
        <v>26200.79540987741</v>
      </c>
      <c r="N19" s="2">
        <v>26671.185573569706</v>
      </c>
      <c r="O19" s="2">
        <v>27204.668203501602</v>
      </c>
      <c r="P19" s="2">
        <v>27595.90518700101</v>
      </c>
      <c r="Q19" s="2">
        <v>27855.608701381774</v>
      </c>
      <c r="R19" s="2">
        <v>28013.054391679278</v>
      </c>
      <c r="S19" s="2">
        <v>28387.096602941012</v>
      </c>
    </row>
    <row r="20" spans="2:19" ht="12.75">
      <c r="B20" t="s">
        <v>37</v>
      </c>
      <c r="C20" s="2">
        <v>3539</v>
      </c>
      <c r="D20" s="2">
        <v>3978</v>
      </c>
      <c r="E20" s="2">
        <v>4334</v>
      </c>
      <c r="F20" s="2">
        <v>4806.284406854515</v>
      </c>
      <c r="G20" s="2">
        <v>5199.772906875793</v>
      </c>
      <c r="H20" s="2">
        <v>5620.675575542403</v>
      </c>
      <c r="I20" s="2">
        <v>6047.680463028348</v>
      </c>
      <c r="J20" s="2">
        <v>6508.141320066602</v>
      </c>
      <c r="K20" s="2">
        <v>7001.481467505459</v>
      </c>
      <c r="L20" s="2">
        <v>7152.373029779188</v>
      </c>
      <c r="M20" s="2">
        <v>7236.411420546449</v>
      </c>
      <c r="N20" s="2">
        <v>7355.793779966371</v>
      </c>
      <c r="O20" s="2">
        <v>7468.239106518806</v>
      </c>
      <c r="P20" s="2">
        <v>7564.250148235003</v>
      </c>
      <c r="Q20" s="2">
        <v>7675.776148390145</v>
      </c>
      <c r="R20" s="2">
        <v>7776.308631059635</v>
      </c>
      <c r="S20" s="2">
        <v>7848.104463685537</v>
      </c>
    </row>
    <row r="21" spans="2:19" ht="12.75">
      <c r="B21" t="s">
        <v>38</v>
      </c>
      <c r="C21" s="2">
        <v>762</v>
      </c>
      <c r="D21" s="2">
        <v>912</v>
      </c>
      <c r="E21" s="2">
        <v>1133</v>
      </c>
      <c r="F21" s="2">
        <v>1282.297693441118</v>
      </c>
      <c r="G21" s="2">
        <v>1436.691236475397</v>
      </c>
      <c r="H21" s="2">
        <v>1596.482865776744</v>
      </c>
      <c r="I21" s="2">
        <v>1757.7831743941451</v>
      </c>
      <c r="J21" s="2">
        <v>1929.2799593507707</v>
      </c>
      <c r="K21" s="2">
        <v>2111.5673858715327</v>
      </c>
      <c r="L21" s="2">
        <v>2190.257947898339</v>
      </c>
      <c r="M21" s="2">
        <v>2246.570441634579</v>
      </c>
      <c r="N21" s="2">
        <v>2312.1849106661166</v>
      </c>
      <c r="O21" s="2">
        <v>2374.3490896775693</v>
      </c>
      <c r="P21" s="2">
        <v>2430.1555962842167</v>
      </c>
      <c r="Q21" s="2">
        <v>2489.9867073642363</v>
      </c>
      <c r="R21" s="2">
        <v>2545.449190963316</v>
      </c>
      <c r="S21" s="2">
        <v>2590.70644690036</v>
      </c>
    </row>
    <row r="22" spans="2:19" ht="12.75">
      <c r="B22" t="s">
        <v>39</v>
      </c>
      <c r="C22" s="2">
        <v>33453</v>
      </c>
      <c r="D22" s="2">
        <v>36013</v>
      </c>
      <c r="E22" s="2">
        <v>38795</v>
      </c>
      <c r="F22" s="2">
        <v>42154.93577055153</v>
      </c>
      <c r="G22" s="2">
        <v>44469.77494168379</v>
      </c>
      <c r="H22" s="2">
        <v>46610.48906399279</v>
      </c>
      <c r="I22" s="2">
        <v>48421.72558945601</v>
      </c>
      <c r="J22" s="2">
        <v>50136.3848404591</v>
      </c>
      <c r="K22" s="2">
        <v>51922.362897351275</v>
      </c>
      <c r="L22" s="2">
        <v>52971.942239360375</v>
      </c>
      <c r="M22" s="2">
        <v>53941.28877974248</v>
      </c>
      <c r="N22" s="2">
        <v>54836.07687962332</v>
      </c>
      <c r="O22" s="2">
        <v>55701.903347962754</v>
      </c>
      <c r="P22" s="2">
        <v>56339.21255380579</v>
      </c>
      <c r="Q22" s="2">
        <v>56998.51876810318</v>
      </c>
      <c r="R22" s="2">
        <v>57438.03456176896</v>
      </c>
      <c r="S22" s="2">
        <v>58006.047797602725</v>
      </c>
    </row>
    <row r="23" ht="12.75">
      <c r="C23" s="2">
        <f>SUM(C17:C21)</f>
        <v>33453</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Q19"/>
  <sheetViews>
    <sheetView workbookViewId="0" topLeftCell="A1">
      <selection activeCell="E7" sqref="E7:Q8"/>
    </sheetView>
  </sheetViews>
  <sheetFormatPr defaultColWidth="9.140625" defaultRowHeight="12.75"/>
  <cols>
    <col min="1" max="1" width="60.57421875" style="364" bestFit="1" customWidth="1"/>
    <col min="2" max="4" width="7.57421875" style="364" bestFit="1" customWidth="1"/>
    <col min="5" max="5" width="18.57421875" style="364" bestFit="1" customWidth="1"/>
    <col min="6" max="17" width="7.57421875" style="364" bestFit="1" customWidth="1"/>
    <col min="18" max="16384" width="9.140625" style="364" customWidth="1"/>
  </cols>
  <sheetData>
    <row r="1" spans="2:5" ht="12.75">
      <c r="B1" s="364" t="s">
        <v>2</v>
      </c>
      <c r="C1" s="364" t="s">
        <v>2</v>
      </c>
      <c r="D1" s="364" t="s">
        <v>2</v>
      </c>
      <c r="E1" s="364" t="s">
        <v>3</v>
      </c>
    </row>
    <row r="2" spans="1:17" ht="12.75">
      <c r="A2" s="365" t="s">
        <v>215</v>
      </c>
      <c r="B2" s="364" t="s">
        <v>4</v>
      </c>
      <c r="C2" s="364" t="s">
        <v>5</v>
      </c>
      <c r="D2" s="364" t="s">
        <v>6</v>
      </c>
      <c r="E2" s="364" t="s">
        <v>8</v>
      </c>
      <c r="F2" s="364" t="s">
        <v>9</v>
      </c>
      <c r="G2" s="364" t="s">
        <v>10</v>
      </c>
      <c r="H2" s="364" t="s">
        <v>11</v>
      </c>
      <c r="I2" s="364" t="s">
        <v>12</v>
      </c>
      <c r="J2" s="364" t="s">
        <v>13</v>
      </c>
      <c r="K2" s="364" t="s">
        <v>14</v>
      </c>
      <c r="L2" s="364" t="s">
        <v>15</v>
      </c>
      <c r="M2" s="364" t="s">
        <v>16</v>
      </c>
      <c r="N2" s="364" t="s">
        <v>17</v>
      </c>
      <c r="O2" s="364" t="s">
        <v>18</v>
      </c>
      <c r="P2" s="364" t="s">
        <v>19</v>
      </c>
      <c r="Q2" s="364" t="s">
        <v>20</v>
      </c>
    </row>
    <row r="3" spans="1:17" ht="12.75">
      <c r="A3" s="364" t="s">
        <v>22</v>
      </c>
      <c r="B3" s="364">
        <v>6587.6</v>
      </c>
      <c r="C3" s="364">
        <v>6856.6</v>
      </c>
      <c r="D3" s="364">
        <v>7061.2</v>
      </c>
      <c r="E3" s="364">
        <v>7450</v>
      </c>
      <c r="F3" s="364">
        <v>7785</v>
      </c>
      <c r="G3" s="364">
        <v>8171</v>
      </c>
      <c r="H3" s="364">
        <v>8988</v>
      </c>
      <c r="I3" s="364">
        <v>9887</v>
      </c>
      <c r="J3" s="364">
        <v>10876</v>
      </c>
      <c r="K3" s="364">
        <v>11964</v>
      </c>
      <c r="L3" s="364">
        <v>13160</v>
      </c>
      <c r="M3" s="364">
        <v>13160</v>
      </c>
      <c r="N3" s="364">
        <v>13160</v>
      </c>
      <c r="O3" s="364">
        <v>13160</v>
      </c>
      <c r="P3" s="364">
        <v>13160</v>
      </c>
      <c r="Q3" s="364">
        <v>13160</v>
      </c>
    </row>
    <row r="4" spans="1:17" ht="12.75">
      <c r="A4" s="364" t="s">
        <v>23</v>
      </c>
      <c r="B4" s="364">
        <v>9508.3</v>
      </c>
      <c r="C4" s="364">
        <v>10022.9</v>
      </c>
      <c r="D4" s="364">
        <v>10320.2</v>
      </c>
      <c r="E4" s="364">
        <v>10800</v>
      </c>
      <c r="F4" s="364">
        <v>11050</v>
      </c>
      <c r="G4" s="364">
        <v>11342</v>
      </c>
      <c r="H4" s="364">
        <v>11796</v>
      </c>
      <c r="I4" s="364">
        <v>12268</v>
      </c>
      <c r="J4" s="364">
        <v>13188</v>
      </c>
      <c r="K4" s="364">
        <v>14177</v>
      </c>
      <c r="L4" s="364">
        <v>15240</v>
      </c>
      <c r="M4" s="364">
        <v>15621</v>
      </c>
      <c r="N4" s="364">
        <v>16012</v>
      </c>
      <c r="O4" s="364">
        <v>16412</v>
      </c>
      <c r="P4" s="364">
        <v>16822</v>
      </c>
      <c r="Q4" s="364">
        <v>17243</v>
      </c>
    </row>
    <row r="5" spans="1:17" ht="12.75">
      <c r="A5" s="364" t="s">
        <v>168</v>
      </c>
      <c r="B5" s="364">
        <v>16095.9</v>
      </c>
      <c r="C5" s="364">
        <v>16879.5</v>
      </c>
      <c r="D5" s="364">
        <v>17381.4</v>
      </c>
      <c r="E5" s="364">
        <v>18250</v>
      </c>
      <c r="F5" s="364">
        <v>18835</v>
      </c>
      <c r="G5" s="364">
        <v>19513</v>
      </c>
      <c r="H5" s="364">
        <v>20784</v>
      </c>
      <c r="I5" s="364">
        <v>22155</v>
      </c>
      <c r="J5" s="364">
        <v>24064</v>
      </c>
      <c r="K5" s="364">
        <v>26141</v>
      </c>
      <c r="L5" s="364">
        <v>28400</v>
      </c>
      <c r="M5" s="364">
        <v>28781</v>
      </c>
      <c r="N5" s="364">
        <v>29172</v>
      </c>
      <c r="O5" s="364">
        <v>29572</v>
      </c>
      <c r="P5" s="364">
        <v>29982</v>
      </c>
      <c r="Q5" s="364">
        <v>30403</v>
      </c>
    </row>
    <row r="6" spans="1:17" ht="12.75">
      <c r="A6" s="364" t="s">
        <v>238</v>
      </c>
      <c r="C6" s="364">
        <v>0.04868320503979273</v>
      </c>
      <c r="D6" s="364">
        <v>0.029734293077401608</v>
      </c>
      <c r="E6" s="364">
        <v>0.049972959600492306</v>
      </c>
      <c r="F6" s="364">
        <v>0.03205479452054805</v>
      </c>
      <c r="G6" s="364">
        <v>0.035996814441199954</v>
      </c>
      <c r="H6" s="364">
        <v>0.06513606313739562</v>
      </c>
      <c r="I6" s="364">
        <v>0.06596420323325636</v>
      </c>
      <c r="J6" s="364">
        <v>0.08616565109456098</v>
      </c>
      <c r="K6" s="364">
        <v>0.08631150265957444</v>
      </c>
      <c r="L6" s="364">
        <v>0.08641597490532105</v>
      </c>
      <c r="M6" s="364">
        <v>0.013415492957746578</v>
      </c>
      <c r="N6" s="364">
        <v>0.013585351447135352</v>
      </c>
      <c r="O6" s="364">
        <v>0.013711778417660803</v>
      </c>
      <c r="P6" s="364">
        <v>0.01386446638712302</v>
      </c>
      <c r="Q6" s="364">
        <v>0.014041758388366299</v>
      </c>
    </row>
    <row r="7" spans="1:17" ht="12.75">
      <c r="A7" s="364" t="s">
        <v>24</v>
      </c>
      <c r="B7" s="364">
        <v>2542.4358749976673</v>
      </c>
      <c r="C7" s="364">
        <v>2750.84807575649</v>
      </c>
      <c r="D7" s="364">
        <v>2878.561949622165</v>
      </c>
      <c r="E7" s="364">
        <v>3180.566666462495</v>
      </c>
      <c r="F7" s="364">
        <v>3381.259896822842</v>
      </c>
      <c r="G7" s="364">
        <v>3495.9918659274463</v>
      </c>
      <c r="H7" s="364">
        <v>3775.278249435901</v>
      </c>
      <c r="I7" s="364">
        <v>4077.0198195581015</v>
      </c>
      <c r="J7" s="364">
        <v>4403.321750039086</v>
      </c>
      <c r="K7" s="364">
        <v>4755.9383523330525</v>
      </c>
      <c r="L7" s="364">
        <v>5136.6239378942</v>
      </c>
      <c r="M7" s="364">
        <v>5547.1328181767285</v>
      </c>
      <c r="N7" s="364">
        <v>5990.973616089035</v>
      </c>
      <c r="O7" s="364">
        <v>6469.900643085318</v>
      </c>
      <c r="P7" s="364">
        <v>6987.422522073975</v>
      </c>
      <c r="Q7" s="364">
        <v>7546.170720236306</v>
      </c>
    </row>
    <row r="8" spans="1:17" ht="12.75">
      <c r="A8" s="364" t="s">
        <v>25</v>
      </c>
      <c r="B8" s="364">
        <v>356.1924078117735</v>
      </c>
      <c r="C8" s="364">
        <v>385.3907228354331</v>
      </c>
      <c r="D8" s="364">
        <v>403.2832929846117</v>
      </c>
      <c r="E8" s="364">
        <v>445.5938142920444</v>
      </c>
      <c r="F8" s="364">
        <v>473.71071024075366</v>
      </c>
      <c r="G8" s="364">
        <v>489.7845301275157</v>
      </c>
      <c r="H8" s="364">
        <v>528.9122384757195</v>
      </c>
      <c r="I8" s="364">
        <v>571.1858932237789</v>
      </c>
      <c r="J8" s="364">
        <v>616.9004268466803</v>
      </c>
      <c r="K8" s="364">
        <v>666.3016164069124</v>
      </c>
      <c r="L8" s="364">
        <v>719.6352389669642</v>
      </c>
      <c r="M8" s="364">
        <v>777.1470715893239</v>
      </c>
      <c r="N8" s="364">
        <v>839.3286683989694</v>
      </c>
      <c r="O8" s="364">
        <v>906.4258064583893</v>
      </c>
      <c r="P8" s="364">
        <v>978.9300398925608</v>
      </c>
      <c r="Q8" s="364">
        <v>1057.2100342952172</v>
      </c>
    </row>
    <row r="9" spans="1:17" ht="12.75">
      <c r="A9" s="364" t="s">
        <v>204</v>
      </c>
      <c r="B9" s="364">
        <v>2898.628282809441</v>
      </c>
      <c r="C9" s="364">
        <v>3136.238798591923</v>
      </c>
      <c r="D9" s="364">
        <v>3281.8452426067765</v>
      </c>
      <c r="E9" s="364">
        <v>3626.1604807545395</v>
      </c>
      <c r="F9" s="364">
        <v>3854.9706070635957</v>
      </c>
      <c r="G9" s="364">
        <v>3985.776396054962</v>
      </c>
      <c r="H9" s="364">
        <v>4304.190487911621</v>
      </c>
      <c r="I9" s="364">
        <v>4648.205712781881</v>
      </c>
      <c r="J9" s="364">
        <v>5020.222176885766</v>
      </c>
      <c r="K9" s="364">
        <v>5422.239968739965</v>
      </c>
      <c r="L9" s="364">
        <v>5856.259176861164</v>
      </c>
      <c r="M9" s="364">
        <v>6324.279889766052</v>
      </c>
      <c r="N9" s="364">
        <v>6830.302284488004</v>
      </c>
      <c r="O9" s="364">
        <v>7376.326449543707</v>
      </c>
      <c r="P9" s="364">
        <v>7966.352561966536</v>
      </c>
      <c r="Q9" s="364">
        <v>8603.380754531523</v>
      </c>
    </row>
    <row r="10" spans="1:17" ht="12.75">
      <c r="A10" s="364" t="s">
        <v>239</v>
      </c>
      <c r="C10" s="364">
        <v>0.08197343453510464</v>
      </c>
      <c r="D10" s="364">
        <v>0.04642709097286413</v>
      </c>
      <c r="E10" s="364">
        <v>0.10491513544809106</v>
      </c>
      <c r="F10" s="364">
        <v>0.06309983452840595</v>
      </c>
      <c r="G10" s="364">
        <v>0.03393172149009027</v>
      </c>
      <c r="H10" s="364">
        <v>0.07988759534323564</v>
      </c>
      <c r="I10" s="364">
        <v>0.07992565055762091</v>
      </c>
      <c r="J10" s="364">
        <v>0.08003442340791733</v>
      </c>
      <c r="K10" s="364">
        <v>0.08007968127490028</v>
      </c>
      <c r="L10" s="364">
        <v>0.08004426410918475</v>
      </c>
      <c r="M10" s="364">
        <v>0.07991803278688536</v>
      </c>
      <c r="N10" s="364">
        <v>0.08001265022137893</v>
      </c>
      <c r="O10" s="364">
        <v>0.07994143484626637</v>
      </c>
      <c r="P10" s="364">
        <v>0.0799891540130151</v>
      </c>
      <c r="Q10" s="364">
        <v>0.07996485061511427</v>
      </c>
    </row>
    <row r="12" spans="1:17" ht="12.75">
      <c r="A12" s="364" t="s">
        <v>240</v>
      </c>
      <c r="E12" s="364">
        <v>0.049972959600492306</v>
      </c>
      <c r="F12" s="364">
        <v>0.03205479452054805</v>
      </c>
      <c r="G12" s="364">
        <v>0.03393172149009027</v>
      </c>
      <c r="H12" s="364">
        <v>0.06513606313739562</v>
      </c>
      <c r="I12" s="364">
        <v>0.06596420323325636</v>
      </c>
      <c r="J12" s="364">
        <v>0.08003442340791733</v>
      </c>
      <c r="K12" s="364">
        <v>0.08007968127490028</v>
      </c>
      <c r="L12" s="364">
        <v>0.08004426410918475</v>
      </c>
      <c r="M12" s="364">
        <v>0.013415492957746578</v>
      </c>
      <c r="N12" s="364">
        <v>0.013585351447135352</v>
      </c>
      <c r="O12" s="364">
        <v>0.013711778417660803</v>
      </c>
      <c r="P12" s="364">
        <v>0.01386446638712302</v>
      </c>
      <c r="Q12" s="364">
        <v>0.014041758388366299</v>
      </c>
    </row>
    <row r="13" spans="1:17" ht="12.75">
      <c r="A13" s="364" t="s">
        <v>241</v>
      </c>
      <c r="B13" s="364">
        <v>2542.4358749976673</v>
      </c>
      <c r="C13" s="364">
        <v>2750.84807575649</v>
      </c>
      <c r="D13" s="364">
        <v>2878.561949622165</v>
      </c>
      <c r="E13" s="364">
        <v>3022.4122096381475</v>
      </c>
      <c r="F13" s="364">
        <v>3119.2950119744937</v>
      </c>
      <c r="G13" s="364">
        <v>3225.1380615662406</v>
      </c>
      <c r="H13" s="364">
        <v>3435.2108579712362</v>
      </c>
      <c r="I13" s="364">
        <v>3661.81180515554</v>
      </c>
      <c r="J13" s="364">
        <v>3954.882801609469</v>
      </c>
      <c r="K13" s="364">
        <v>4271.58855584194</v>
      </c>
      <c r="L13" s="364">
        <v>4613.504718371524</v>
      </c>
      <c r="M13" s="364">
        <v>4675.397158431368</v>
      </c>
      <c r="N13" s="364">
        <v>4738.914071983596</v>
      </c>
      <c r="O13" s="364">
        <v>4803.893011678969</v>
      </c>
      <c r="P13" s="364">
        <v>4870.496424866727</v>
      </c>
      <c r="Q13" s="364">
        <v>4938.8867588961075</v>
      </c>
    </row>
    <row r="14" spans="1:17" ht="12.75">
      <c r="A14" s="364" t="s">
        <v>242</v>
      </c>
      <c r="B14" s="364">
        <v>356.1924078117735</v>
      </c>
      <c r="C14" s="364">
        <v>385.3907228354331</v>
      </c>
      <c r="D14" s="364">
        <v>403.2832929846117</v>
      </c>
      <c r="E14" s="364">
        <v>423.4365526924852</v>
      </c>
      <c r="F14" s="364">
        <v>437.009724381532</v>
      </c>
      <c r="G14" s="364">
        <v>451.83821663770726</v>
      </c>
      <c r="H14" s="364">
        <v>481.26917924450913</v>
      </c>
      <c r="I14" s="364">
        <v>513.0157171940965</v>
      </c>
      <c r="J14" s="364">
        <v>554.0746343189252</v>
      </c>
      <c r="K14" s="364">
        <v>598.4447544376917</v>
      </c>
      <c r="L14" s="364">
        <v>646.3468244166586</v>
      </c>
      <c r="M14" s="364">
        <v>655.0178856878821</v>
      </c>
      <c r="N14" s="364">
        <v>663.9165338691114</v>
      </c>
      <c r="O14" s="364">
        <v>673.0200102693461</v>
      </c>
      <c r="P14" s="364">
        <v>682.3510735795866</v>
      </c>
      <c r="Q14" s="364">
        <v>691.9324824908335</v>
      </c>
    </row>
    <row r="15" spans="1:17" ht="12.75">
      <c r="A15" s="364" t="s">
        <v>243</v>
      </c>
      <c r="B15" s="364">
        <v>2898.628282809441</v>
      </c>
      <c r="C15" s="364">
        <v>3136.238798591923</v>
      </c>
      <c r="D15" s="364">
        <v>3281.8452426067765</v>
      </c>
      <c r="E15" s="364">
        <v>3445.848762330633</v>
      </c>
      <c r="F15" s="364">
        <v>3556.304736356026</v>
      </c>
      <c r="G15" s="364">
        <v>3676.9762782039475</v>
      </c>
      <c r="H15" s="364">
        <v>3916.4800372157456</v>
      </c>
      <c r="I15" s="364">
        <v>4174.827522349637</v>
      </c>
      <c r="J15" s="364">
        <v>4508.957435928394</v>
      </c>
      <c r="K15" s="364">
        <v>4870.033310279632</v>
      </c>
      <c r="L15" s="364">
        <v>5259.851542788182</v>
      </c>
      <c r="M15" s="364">
        <v>5330.41504411925</v>
      </c>
      <c r="N15" s="364">
        <v>5402.830605852707</v>
      </c>
      <c r="O15" s="364">
        <v>5476.913021948315</v>
      </c>
      <c r="P15" s="364">
        <v>5552.847498446314</v>
      </c>
      <c r="Q15" s="364">
        <v>5630.819241386941</v>
      </c>
    </row>
    <row r="17" spans="1:17" ht="12.75">
      <c r="A17" s="364" t="s">
        <v>244</v>
      </c>
      <c r="E17" s="364">
        <v>158.15445682434756</v>
      </c>
      <c r="F17" s="364">
        <v>261.96488484834845</v>
      </c>
      <c r="G17" s="364">
        <v>270.8538043612057</v>
      </c>
      <c r="H17" s="364">
        <v>340.067391464665</v>
      </c>
      <c r="I17" s="364">
        <v>415.20801440256173</v>
      </c>
      <c r="J17" s="364">
        <v>448.43894842961663</v>
      </c>
      <c r="K17" s="364">
        <v>484.3497964911121</v>
      </c>
      <c r="L17" s="364">
        <v>523.1192195226758</v>
      </c>
      <c r="M17" s="364">
        <v>871.7356597453609</v>
      </c>
      <c r="N17" s="364">
        <v>1252.0595441054393</v>
      </c>
      <c r="O17" s="364">
        <v>1666.007631406349</v>
      </c>
      <c r="P17" s="364">
        <v>2116.926097207249</v>
      </c>
      <c r="Q17" s="364">
        <v>2607.2839613401984</v>
      </c>
    </row>
    <row r="18" spans="1:17" ht="12.75">
      <c r="A18" s="364" t="s">
        <v>245</v>
      </c>
      <c r="E18" s="364">
        <v>22.157261599559206</v>
      </c>
      <c r="F18" s="364">
        <v>36.700985859221646</v>
      </c>
      <c r="G18" s="364">
        <v>37.94631348980846</v>
      </c>
      <c r="H18" s="364">
        <v>47.64305923121037</v>
      </c>
      <c r="I18" s="364">
        <v>58.17017602968235</v>
      </c>
      <c r="J18" s="364">
        <v>62.825792527755084</v>
      </c>
      <c r="K18" s="364">
        <v>67.85686196922074</v>
      </c>
      <c r="L18" s="364">
        <v>73.28841455030556</v>
      </c>
      <c r="M18" s="364">
        <v>122.12918590144182</v>
      </c>
      <c r="N18" s="364">
        <v>175.412134529858</v>
      </c>
      <c r="O18" s="364">
        <v>233.40579618904314</v>
      </c>
      <c r="P18" s="364">
        <v>296.5789663129742</v>
      </c>
      <c r="Q18" s="364">
        <v>365.2775518043836</v>
      </c>
    </row>
    <row r="19" spans="1:17" ht="12.75">
      <c r="A19" s="364" t="s">
        <v>246</v>
      </c>
      <c r="E19" s="364">
        <v>180.31171842390677</v>
      </c>
      <c r="F19" s="364">
        <v>298.66587070756987</v>
      </c>
      <c r="G19" s="364">
        <v>308.8001178510144</v>
      </c>
      <c r="H19" s="364">
        <v>387.71045069587535</v>
      </c>
      <c r="I19" s="364">
        <v>473.3781904322441</v>
      </c>
      <c r="J19" s="364">
        <v>511.26474095737194</v>
      </c>
      <c r="K19" s="364">
        <v>552.2066584603326</v>
      </c>
      <c r="L19" s="364">
        <v>596.4076340729816</v>
      </c>
      <c r="M19" s="364">
        <v>993.8648456468027</v>
      </c>
      <c r="N19" s="364">
        <v>1427.4716786352974</v>
      </c>
      <c r="O19" s="364">
        <v>1899.413427595392</v>
      </c>
      <c r="P19" s="364">
        <v>2413.5050635202224</v>
      </c>
      <c r="Q19" s="364">
        <v>2972.561513144582</v>
      </c>
    </row>
  </sheetData>
  <printOptions horizontalCentered="1"/>
  <pageMargins left="0.75" right="0.75" top="0.75" bottom="0.75" header="0.5" footer="0.25"/>
  <pageSetup horizontalDpi="600" verticalDpi="600" orientation="landscape" r:id="rId2"/>
  <headerFooter alignWithMargins="0">
    <oddFooter>&amp;R&amp;8Office of Data Analysis and Institutional Research, Division of Colleges and Universities, &amp;F, &amp;D</oddFooter>
  </headerFooter>
  <legacyDrawing r:id="rId1"/>
</worksheet>
</file>

<file path=xl/worksheets/sheet19.xml><?xml version="1.0" encoding="utf-8"?>
<worksheet xmlns="http://schemas.openxmlformats.org/spreadsheetml/2006/main" xmlns:r="http://schemas.openxmlformats.org/officeDocument/2006/relationships">
  <sheetPr>
    <pageSetUpPr fitToPage="1"/>
  </sheetPr>
  <dimension ref="A1:S25"/>
  <sheetViews>
    <sheetView workbookViewId="0" topLeftCell="A1">
      <selection activeCell="A1" sqref="A1"/>
    </sheetView>
  </sheetViews>
  <sheetFormatPr defaultColWidth="9.140625" defaultRowHeight="12.75"/>
  <sheetData>
    <row r="1" spans="1:10" ht="15.75">
      <c r="A1" s="7" t="s">
        <v>93</v>
      </c>
      <c r="B1" s="8"/>
      <c r="C1" s="8"/>
      <c r="D1" s="8"/>
      <c r="E1" s="8"/>
      <c r="F1" s="8"/>
      <c r="G1" s="8"/>
      <c r="H1" s="8"/>
      <c r="I1" s="8"/>
      <c r="J1" s="8"/>
    </row>
    <row r="2" ht="12.75">
      <c r="A2" s="45"/>
    </row>
    <row r="3" spans="1:5" ht="13.5" thickBot="1">
      <c r="A3" s="56" t="s">
        <v>47</v>
      </c>
      <c r="B3" s="10"/>
      <c r="C3" s="10"/>
      <c r="D3" s="10"/>
      <c r="E3" s="10"/>
    </row>
    <row r="4" spans="1:19" ht="13.5" thickBot="1">
      <c r="A4" s="10"/>
      <c r="B4" s="10"/>
      <c r="C4" s="11" t="s">
        <v>2</v>
      </c>
      <c r="D4" s="12" t="s">
        <v>2</v>
      </c>
      <c r="E4" s="13" t="s">
        <v>2</v>
      </c>
      <c r="F4" s="14" t="s">
        <v>3</v>
      </c>
      <c r="G4" s="14"/>
      <c r="H4" s="14"/>
      <c r="I4" s="14"/>
      <c r="J4" s="15"/>
      <c r="K4" s="15"/>
      <c r="L4" s="15"/>
      <c r="M4" s="15"/>
      <c r="N4" s="15"/>
      <c r="O4" s="15"/>
      <c r="P4" s="15"/>
      <c r="Q4" s="15"/>
      <c r="R4" s="16"/>
      <c r="S4" s="17"/>
    </row>
    <row r="5" spans="1:19" ht="13.5" thickBot="1">
      <c r="A5" s="10"/>
      <c r="B5" s="10"/>
      <c r="C5" s="18" t="s">
        <v>4</v>
      </c>
      <c r="D5" s="19" t="s">
        <v>5</v>
      </c>
      <c r="E5" s="20" t="s">
        <v>6</v>
      </c>
      <c r="F5" s="21" t="s">
        <v>7</v>
      </c>
      <c r="G5" s="22" t="s">
        <v>8</v>
      </c>
      <c r="H5" s="23" t="s">
        <v>9</v>
      </c>
      <c r="I5" s="23" t="s">
        <v>10</v>
      </c>
      <c r="J5" s="24" t="s">
        <v>11</v>
      </c>
      <c r="K5" s="25" t="s">
        <v>12</v>
      </c>
      <c r="L5" s="25" t="s">
        <v>13</v>
      </c>
      <c r="M5" s="25" t="s">
        <v>14</v>
      </c>
      <c r="N5" s="25" t="s">
        <v>15</v>
      </c>
      <c r="O5" s="25" t="s">
        <v>16</v>
      </c>
      <c r="P5" s="25" t="s">
        <v>17</v>
      </c>
      <c r="Q5" s="26" t="s">
        <v>18</v>
      </c>
      <c r="R5" s="27" t="s">
        <v>19</v>
      </c>
      <c r="S5" s="28" t="s">
        <v>20</v>
      </c>
    </row>
    <row r="6" spans="1:5" ht="12.75">
      <c r="A6" s="29"/>
      <c r="B6" s="10"/>
      <c r="C6" s="10"/>
      <c r="D6" s="10"/>
      <c r="E6" s="10"/>
    </row>
    <row r="7" spans="1:19" ht="12.75">
      <c r="A7" s="29"/>
      <c r="B7" s="29" t="s">
        <v>22</v>
      </c>
      <c r="C7" s="2">
        <v>6587.6</v>
      </c>
      <c r="D7" s="2">
        <v>6847</v>
      </c>
      <c r="E7" s="2">
        <v>7100.7</v>
      </c>
      <c r="F7" s="2">
        <v>7235</v>
      </c>
      <c r="G7" s="364">
        <v>7450</v>
      </c>
      <c r="H7" s="364">
        <v>7785</v>
      </c>
      <c r="I7" s="364">
        <v>8171</v>
      </c>
      <c r="J7" s="364">
        <v>8988</v>
      </c>
      <c r="K7" s="364">
        <v>9887</v>
      </c>
      <c r="L7" s="364">
        <v>10876</v>
      </c>
      <c r="M7" s="364">
        <v>11964</v>
      </c>
      <c r="N7" s="364">
        <v>13160</v>
      </c>
      <c r="O7" s="364">
        <v>13160</v>
      </c>
      <c r="P7" s="364">
        <v>13160</v>
      </c>
      <c r="Q7" s="364">
        <v>13160</v>
      </c>
      <c r="R7" s="364">
        <v>13160</v>
      </c>
      <c r="S7" s="364">
        <v>13160</v>
      </c>
    </row>
    <row r="8" spans="1:19" ht="12.75">
      <c r="A8" s="29"/>
      <c r="B8" s="29" t="s">
        <v>23</v>
      </c>
      <c r="C8" s="2">
        <v>9508.3</v>
      </c>
      <c r="D8" s="2">
        <v>10007</v>
      </c>
      <c r="E8" s="2">
        <v>10306.1</v>
      </c>
      <c r="F8" s="2">
        <v>10578</v>
      </c>
      <c r="G8" s="364">
        <v>10800</v>
      </c>
      <c r="H8" s="364">
        <v>11050</v>
      </c>
      <c r="I8" s="364">
        <v>11342</v>
      </c>
      <c r="J8" s="364">
        <v>11796</v>
      </c>
      <c r="K8" s="364">
        <v>12268</v>
      </c>
      <c r="L8" s="364">
        <v>13188</v>
      </c>
      <c r="M8" s="364">
        <v>14177</v>
      </c>
      <c r="N8" s="364">
        <v>15240</v>
      </c>
      <c r="O8" s="364">
        <v>15621</v>
      </c>
      <c r="P8" s="364">
        <v>16012</v>
      </c>
      <c r="Q8" s="364">
        <v>16412</v>
      </c>
      <c r="R8" s="364">
        <v>16822</v>
      </c>
      <c r="S8" s="364">
        <v>17243</v>
      </c>
    </row>
    <row r="9" spans="1:19" ht="12.75">
      <c r="A9" s="29"/>
      <c r="B9" s="32" t="s">
        <v>24</v>
      </c>
      <c r="C9" s="2">
        <v>2542.4358749976673</v>
      </c>
      <c r="D9" s="2">
        <v>2751</v>
      </c>
      <c r="E9" s="2">
        <v>2903.4</v>
      </c>
      <c r="F9" s="2">
        <v>2981</v>
      </c>
      <c r="G9" s="364">
        <v>3180.566666462495</v>
      </c>
      <c r="H9" s="364">
        <v>3381.259896822842</v>
      </c>
      <c r="I9" s="364">
        <v>3495.9918659274463</v>
      </c>
      <c r="J9" s="364">
        <v>3775.278249435901</v>
      </c>
      <c r="K9" s="364">
        <v>4077.0198195581015</v>
      </c>
      <c r="L9" s="364">
        <v>4403.321750039086</v>
      </c>
      <c r="M9" s="364">
        <v>4755.9383523330525</v>
      </c>
      <c r="N9" s="364">
        <v>5136.6239378942</v>
      </c>
      <c r="O9" s="364">
        <v>5547.1328181767285</v>
      </c>
      <c r="P9" s="364">
        <v>5990.973616089035</v>
      </c>
      <c r="Q9" s="364">
        <v>6469.900643085318</v>
      </c>
      <c r="R9" s="364">
        <v>6987.422522073975</v>
      </c>
      <c r="S9" s="364">
        <v>7546.170720236306</v>
      </c>
    </row>
    <row r="10" spans="1:19" ht="12.75">
      <c r="A10" s="29"/>
      <c r="B10" s="32" t="s">
        <v>25</v>
      </c>
      <c r="C10" s="268">
        <v>356.1924078117735</v>
      </c>
      <c r="D10" s="268">
        <v>356</v>
      </c>
      <c r="E10" s="268">
        <v>383.2</v>
      </c>
      <c r="F10" s="268">
        <v>434</v>
      </c>
      <c r="G10" s="364">
        <v>445.5938142920444</v>
      </c>
      <c r="H10" s="364">
        <v>473.71071024075366</v>
      </c>
      <c r="I10" s="364">
        <v>489.7845301275157</v>
      </c>
      <c r="J10" s="364">
        <v>528.9122384757195</v>
      </c>
      <c r="K10" s="364">
        <v>571.1858932237789</v>
      </c>
      <c r="L10" s="364">
        <v>616.9004268466803</v>
      </c>
      <c r="M10" s="364">
        <v>666.3016164069124</v>
      </c>
      <c r="N10" s="364">
        <v>719.6352389669642</v>
      </c>
      <c r="O10" s="364">
        <v>777.1470715893239</v>
      </c>
      <c r="P10" s="364">
        <v>839.3286683989694</v>
      </c>
      <c r="Q10" s="364">
        <v>906.4258064583893</v>
      </c>
      <c r="R10" s="364">
        <v>978.9300398925608</v>
      </c>
      <c r="S10" s="364">
        <v>1057.2100342952172</v>
      </c>
    </row>
    <row r="11" spans="1:19" ht="12.75">
      <c r="A11" s="10"/>
      <c r="B11" s="39" t="s">
        <v>70</v>
      </c>
      <c r="C11" s="31">
        <f aca="true" t="shared" si="0" ref="C11:S11">SUM(C7:C10)</f>
        <v>18994.528282809442</v>
      </c>
      <c r="D11" s="31">
        <f t="shared" si="0"/>
        <v>19961</v>
      </c>
      <c r="E11" s="31">
        <f t="shared" si="0"/>
        <v>20693.4</v>
      </c>
      <c r="F11" s="31">
        <f t="shared" si="0"/>
        <v>21228</v>
      </c>
      <c r="G11" s="31">
        <f t="shared" si="0"/>
        <v>21876.16048075454</v>
      </c>
      <c r="H11" s="31">
        <f t="shared" si="0"/>
        <v>22689.970607063595</v>
      </c>
      <c r="I11" s="31">
        <f t="shared" si="0"/>
        <v>23498.776396054964</v>
      </c>
      <c r="J11" s="31">
        <f t="shared" si="0"/>
        <v>25088.190487911623</v>
      </c>
      <c r="K11" s="31">
        <f t="shared" si="0"/>
        <v>26803.20571278188</v>
      </c>
      <c r="L11" s="31">
        <f t="shared" si="0"/>
        <v>29084.222176885767</v>
      </c>
      <c r="M11" s="31">
        <f t="shared" si="0"/>
        <v>31563.239968739967</v>
      </c>
      <c r="N11" s="31">
        <f t="shared" si="0"/>
        <v>34256.25917686116</v>
      </c>
      <c r="O11" s="31">
        <f t="shared" si="0"/>
        <v>35105.279889766054</v>
      </c>
      <c r="P11" s="31">
        <f t="shared" si="0"/>
        <v>36002.302284488</v>
      </c>
      <c r="Q11" s="31">
        <f t="shared" si="0"/>
        <v>36948.32644954371</v>
      </c>
      <c r="R11" s="31">
        <f t="shared" si="0"/>
        <v>37948.35256196654</v>
      </c>
      <c r="S11" s="31">
        <f t="shared" si="0"/>
        <v>39006.38075453152</v>
      </c>
    </row>
    <row r="12" spans="1:19" ht="12.75">
      <c r="A12" s="9" t="s">
        <v>32</v>
      </c>
      <c r="B12" s="10"/>
      <c r="C12" s="10"/>
      <c r="D12" s="31">
        <f aca="true" t="shared" si="1" ref="D12:S12">+D11-C11</f>
        <v>966.4717171905577</v>
      </c>
      <c r="E12" s="31">
        <f t="shared" si="1"/>
        <v>732.4000000000015</v>
      </c>
      <c r="F12" s="2">
        <f t="shared" si="1"/>
        <v>534.5999999999985</v>
      </c>
      <c r="G12" s="2">
        <f t="shared" si="1"/>
        <v>648.1604807545409</v>
      </c>
      <c r="H12" s="2">
        <f t="shared" si="1"/>
        <v>813.8101263090539</v>
      </c>
      <c r="I12" s="2">
        <f t="shared" si="1"/>
        <v>808.8057889913689</v>
      </c>
      <c r="J12" s="2">
        <f t="shared" si="1"/>
        <v>1589.414091856659</v>
      </c>
      <c r="K12" s="2">
        <f t="shared" si="1"/>
        <v>1715.015224870258</v>
      </c>
      <c r="L12" s="2">
        <f t="shared" si="1"/>
        <v>2281.0164641038864</v>
      </c>
      <c r="M12" s="2">
        <f t="shared" si="1"/>
        <v>2479.0177918541995</v>
      </c>
      <c r="N12" s="2">
        <f t="shared" si="1"/>
        <v>2693.0192081211935</v>
      </c>
      <c r="O12" s="2">
        <f t="shared" si="1"/>
        <v>849.020712904894</v>
      </c>
      <c r="P12" s="2">
        <f t="shared" si="1"/>
        <v>897.0223947219492</v>
      </c>
      <c r="Q12" s="2">
        <f t="shared" si="1"/>
        <v>946.0241650557073</v>
      </c>
      <c r="R12" s="2">
        <f t="shared" si="1"/>
        <v>1000.0261124228273</v>
      </c>
      <c r="S12" s="2">
        <f t="shared" si="1"/>
        <v>1058.0281925649833</v>
      </c>
    </row>
    <row r="13" spans="1:5" ht="12.75">
      <c r="A13" s="10"/>
      <c r="B13" s="10"/>
      <c r="C13" s="10"/>
      <c r="D13" s="10"/>
      <c r="E13" s="10"/>
    </row>
    <row r="14" spans="1:19" ht="12.75">
      <c r="A14" s="10"/>
      <c r="B14" s="9" t="s">
        <v>92</v>
      </c>
      <c r="C14" s="31">
        <v>0</v>
      </c>
      <c r="D14" s="31">
        <v>0</v>
      </c>
      <c r="E14" s="31">
        <v>0</v>
      </c>
      <c r="F14" s="31">
        <v>0</v>
      </c>
      <c r="G14" s="31">
        <v>0</v>
      </c>
      <c r="H14" s="31">
        <v>0</v>
      </c>
      <c r="I14" s="31">
        <v>0</v>
      </c>
      <c r="J14" s="31">
        <v>0</v>
      </c>
      <c r="K14" s="31">
        <v>0</v>
      </c>
      <c r="L14" s="31">
        <v>0</v>
      </c>
      <c r="M14" s="31">
        <v>0</v>
      </c>
      <c r="N14" s="31">
        <v>0</v>
      </c>
      <c r="O14" s="31">
        <v>0</v>
      </c>
      <c r="P14" s="31">
        <v>0</v>
      </c>
      <c r="Q14" s="31">
        <v>0</v>
      </c>
      <c r="R14" s="31">
        <v>0</v>
      </c>
      <c r="S14" s="31">
        <v>0</v>
      </c>
    </row>
    <row r="15" spans="1:19" ht="12.75">
      <c r="A15" s="29"/>
      <c r="B15" s="29" t="s">
        <v>50</v>
      </c>
      <c r="C15" s="2">
        <v>0</v>
      </c>
      <c r="D15" s="2">
        <v>0</v>
      </c>
      <c r="E15" s="2">
        <v>82.3</v>
      </c>
      <c r="F15" s="2">
        <v>196.4</v>
      </c>
      <c r="G15" s="2">
        <v>275.5</v>
      </c>
      <c r="H15" s="2">
        <v>301.4</v>
      </c>
      <c r="I15" s="2">
        <v>315.9</v>
      </c>
      <c r="J15" s="2">
        <v>347.9</v>
      </c>
      <c r="K15" s="2">
        <v>448.5</v>
      </c>
      <c r="L15" s="2">
        <v>491.2</v>
      </c>
      <c r="M15" s="2">
        <v>515.4</v>
      </c>
      <c r="N15" s="2">
        <v>523.1</v>
      </c>
      <c r="O15" s="2">
        <v>523.1</v>
      </c>
      <c r="P15" s="2">
        <v>523.1</v>
      </c>
      <c r="Q15" s="2">
        <v>523.1</v>
      </c>
      <c r="R15" s="2">
        <v>523.1</v>
      </c>
      <c r="S15" s="2">
        <v>523.1</v>
      </c>
    </row>
    <row r="17" spans="1:19" ht="12.75">
      <c r="A17" t="s">
        <v>33</v>
      </c>
      <c r="B17" t="s">
        <v>34</v>
      </c>
      <c r="C17" s="10">
        <v>3789</v>
      </c>
      <c r="D17" s="10">
        <v>4221</v>
      </c>
      <c r="E17" s="10">
        <v>3701</v>
      </c>
      <c r="F17" s="1"/>
      <c r="G17" s="1"/>
      <c r="H17" s="1"/>
      <c r="I17" s="1"/>
      <c r="J17" s="1"/>
      <c r="K17" s="1"/>
      <c r="L17" s="1"/>
      <c r="M17" s="1"/>
      <c r="N17" s="1"/>
      <c r="O17" s="1"/>
      <c r="P17" s="1"/>
      <c r="Q17" s="1"/>
      <c r="R17" s="1"/>
      <c r="S17" s="1"/>
    </row>
    <row r="18" spans="2:19" ht="12.75">
      <c r="B18" t="s">
        <v>35</v>
      </c>
      <c r="C18" s="10">
        <v>12152</v>
      </c>
      <c r="D18" s="10">
        <v>12410</v>
      </c>
      <c r="E18" s="10">
        <v>12709</v>
      </c>
      <c r="F18" s="1">
        <v>12416.706678751487</v>
      </c>
      <c r="G18" s="1">
        <v>13408.776128703335</v>
      </c>
      <c r="H18" s="1">
        <v>14011.721095564491</v>
      </c>
      <c r="I18" s="1">
        <v>14706.457684246303</v>
      </c>
      <c r="J18" s="1">
        <v>16176.923469098736</v>
      </c>
      <c r="K18" s="1">
        <v>17794.975783153004</v>
      </c>
      <c r="L18" s="1">
        <v>19575.013312184896</v>
      </c>
      <c r="M18" s="1">
        <v>21533.234577692176</v>
      </c>
      <c r="N18" s="1">
        <v>23685.838101172605</v>
      </c>
      <c r="O18" s="1">
        <v>23685.838101172605</v>
      </c>
      <c r="P18" s="1">
        <v>23685.838101172605</v>
      </c>
      <c r="Q18" s="1">
        <v>23685.838101172605</v>
      </c>
      <c r="R18" s="1">
        <v>23685.838101172605</v>
      </c>
      <c r="S18" s="1">
        <v>23685.838101172605</v>
      </c>
    </row>
    <row r="19" spans="2:19" ht="12.75">
      <c r="B19" t="s">
        <v>36</v>
      </c>
      <c r="C19" s="10">
        <v>10778</v>
      </c>
      <c r="D19" s="10">
        <v>11601</v>
      </c>
      <c r="E19" s="10">
        <v>12386</v>
      </c>
      <c r="F19" s="1">
        <v>12116.92176508207</v>
      </c>
      <c r="G19" s="1">
        <v>12961.841824770836</v>
      </c>
      <c r="H19" s="1">
        <v>13261.884459603494</v>
      </c>
      <c r="I19" s="1">
        <v>13612.33425708804</v>
      </c>
      <c r="J19" s="1">
        <v>14157.211681944145</v>
      </c>
      <c r="K19" s="1">
        <v>14723.692176508202</v>
      </c>
      <c r="L19" s="1">
        <v>15827.849072692383</v>
      </c>
      <c r="M19" s="1">
        <v>17014.81773609038</v>
      </c>
      <c r="N19" s="1">
        <v>18290.59901939884</v>
      </c>
      <c r="O19" s="1">
        <v>18747.86399488381</v>
      </c>
      <c r="P19" s="1">
        <v>19217.130675762088</v>
      </c>
      <c r="Q19" s="1">
        <v>19697.198891494343</v>
      </c>
      <c r="R19" s="1">
        <v>20189.268812619903</v>
      </c>
      <c r="S19" s="1">
        <v>20694.5406096781</v>
      </c>
    </row>
    <row r="20" spans="2:19" ht="12.75">
      <c r="B20" t="s">
        <v>37</v>
      </c>
      <c r="C20" s="10">
        <v>3336</v>
      </c>
      <c r="D20" s="10">
        <v>3627</v>
      </c>
      <c r="E20" s="10">
        <v>4182</v>
      </c>
      <c r="F20" s="1">
        <v>10040.889975550122</v>
      </c>
      <c r="G20" s="1">
        <v>14084.853300733495</v>
      </c>
      <c r="H20" s="1">
        <v>15408.982885085574</v>
      </c>
      <c r="I20" s="1">
        <v>16150.29095354523</v>
      </c>
      <c r="J20" s="1">
        <v>17786.281173594132</v>
      </c>
      <c r="K20" s="1">
        <v>22929.425427872862</v>
      </c>
      <c r="L20" s="1">
        <v>25112.449877750612</v>
      </c>
      <c r="M20" s="1">
        <v>26349.667481662596</v>
      </c>
      <c r="N20" s="1">
        <v>26743.327628361865</v>
      </c>
      <c r="O20" s="1">
        <v>26743.327628361865</v>
      </c>
      <c r="P20" s="1">
        <v>26743.327628361865</v>
      </c>
      <c r="Q20" s="1">
        <v>26743.327628361865</v>
      </c>
      <c r="R20" s="1">
        <v>26743.327628361865</v>
      </c>
      <c r="S20" s="1">
        <v>26743.327628361865</v>
      </c>
    </row>
    <row r="21" spans="2:19" ht="12.75">
      <c r="B21" t="s">
        <v>38</v>
      </c>
      <c r="C21" s="10">
        <v>670</v>
      </c>
      <c r="D21" s="10">
        <v>755</v>
      </c>
      <c r="E21" s="10">
        <v>821</v>
      </c>
      <c r="F21" s="1">
        <v>785.8003473809306</v>
      </c>
      <c r="G21" s="1">
        <v>907.1353262028825</v>
      </c>
      <c r="H21" s="1">
        <v>964.375415181156</v>
      </c>
      <c r="I21" s="1">
        <v>997.0983331809731</v>
      </c>
      <c r="J21" s="1">
        <v>1076.7541213395493</v>
      </c>
      <c r="K21" s="1">
        <v>1162.8143949782122</v>
      </c>
      <c r="L21" s="1">
        <v>1255.8795746107198</v>
      </c>
      <c r="M21" s="1">
        <v>1356.450010665204</v>
      </c>
      <c r="N21" s="1">
        <v>1465.026053569796</v>
      </c>
      <c r="O21" s="1">
        <v>1582.108053752628</v>
      </c>
      <c r="P21" s="1">
        <v>1708.6967120699635</v>
      </c>
      <c r="Q21" s="1">
        <v>1845.2923789499341</v>
      </c>
      <c r="R21" s="1">
        <v>1992.8957552488034</v>
      </c>
      <c r="S21" s="1">
        <v>2152.257366608769</v>
      </c>
    </row>
    <row r="22" spans="2:19" ht="12.75">
      <c r="B22" t="s">
        <v>39</v>
      </c>
      <c r="C22" s="2">
        <f>SUM(C17:C21)</f>
        <v>30725</v>
      </c>
      <c r="D22" s="2">
        <f aca="true" t="shared" si="2" ref="D22:S22">SUM(D17:D21)</f>
        <v>32614</v>
      </c>
      <c r="E22" s="2">
        <f t="shared" si="2"/>
        <v>33799</v>
      </c>
      <c r="F22" s="2">
        <f t="shared" si="2"/>
        <v>35360.318766764605</v>
      </c>
      <c r="G22" s="2">
        <f t="shared" si="2"/>
        <v>41362.60658041055</v>
      </c>
      <c r="H22" s="2">
        <f t="shared" si="2"/>
        <v>43646.96385543472</v>
      </c>
      <c r="I22" s="2">
        <f t="shared" si="2"/>
        <v>45466.181228060545</v>
      </c>
      <c r="J22" s="2">
        <f t="shared" si="2"/>
        <v>49197.17044597657</v>
      </c>
      <c r="K22" s="2">
        <f t="shared" si="2"/>
        <v>56610.90778251228</v>
      </c>
      <c r="L22" s="2">
        <f t="shared" si="2"/>
        <v>61771.19183723861</v>
      </c>
      <c r="M22" s="2">
        <f t="shared" si="2"/>
        <v>66254.16980611035</v>
      </c>
      <c r="N22" s="2">
        <f t="shared" si="2"/>
        <v>70184.79080250309</v>
      </c>
      <c r="O22" s="2">
        <f t="shared" si="2"/>
        <v>70759.1377781709</v>
      </c>
      <c r="P22" s="2">
        <f t="shared" si="2"/>
        <v>71354.99311736652</v>
      </c>
      <c r="Q22" s="2">
        <f t="shared" si="2"/>
        <v>71971.65699997875</v>
      </c>
      <c r="R22" s="2">
        <f t="shared" si="2"/>
        <v>72611.33029740317</v>
      </c>
      <c r="S22" s="2">
        <f t="shared" si="2"/>
        <v>73275.96370582134</v>
      </c>
    </row>
    <row r="24" spans="6:18" ht="12.75">
      <c r="F24" s="362"/>
      <c r="G24" s="362"/>
      <c r="H24" s="362"/>
      <c r="I24" s="362"/>
      <c r="J24" s="362"/>
      <c r="K24" s="362"/>
      <c r="L24" s="362"/>
      <c r="M24" s="362"/>
      <c r="N24" s="362"/>
      <c r="O24" s="362"/>
      <c r="P24" s="362"/>
      <c r="Q24" s="362"/>
      <c r="R24" s="362"/>
    </row>
    <row r="25" spans="6:18" ht="12.75">
      <c r="F25" s="362"/>
      <c r="G25" s="362"/>
      <c r="H25" s="362"/>
      <c r="I25" s="363"/>
      <c r="J25" s="363"/>
      <c r="K25" s="363"/>
      <c r="L25" s="363"/>
      <c r="M25" s="363"/>
      <c r="N25" s="363"/>
      <c r="O25" s="363"/>
      <c r="P25" s="363"/>
      <c r="Q25" s="363"/>
      <c r="R25" s="363"/>
    </row>
  </sheetData>
  <printOptions/>
  <pageMargins left="0.18" right="0.17" top="1" bottom="1" header="0.5" footer="0.5"/>
  <pageSetup fitToHeight="1" fitToWidth="1" horizontalDpi="600" verticalDpi="600" orientation="landscape" scale="78" r:id="rId1"/>
</worksheet>
</file>

<file path=xl/worksheets/sheet2.xml><?xml version="1.0" encoding="utf-8"?>
<worksheet xmlns="http://schemas.openxmlformats.org/spreadsheetml/2006/main" xmlns:r="http://schemas.openxmlformats.org/officeDocument/2006/relationships">
  <sheetPr>
    <pageSetUpPr fitToPage="1"/>
  </sheetPr>
  <dimension ref="A1:V65"/>
  <sheetViews>
    <sheetView tabSelected="1" workbookViewId="0" topLeftCell="A1">
      <selection activeCell="D4" sqref="C4:D4"/>
    </sheetView>
  </sheetViews>
  <sheetFormatPr defaultColWidth="9.140625" defaultRowHeight="12.75"/>
  <cols>
    <col min="1" max="1" width="5.00390625" style="0" customWidth="1"/>
    <col min="2" max="2" width="15.00390625" style="0" customWidth="1"/>
    <col min="3" max="4" width="8.140625" style="0" customWidth="1"/>
    <col min="5" max="5" width="9.57421875" style="0" customWidth="1"/>
    <col min="6" max="6" width="9.8515625" style="0" customWidth="1"/>
    <col min="7" max="19" width="9.7109375" style="0" customWidth="1"/>
  </cols>
  <sheetData>
    <row r="1" spans="1:19" ht="30">
      <c r="A1" s="310" t="s">
        <v>206</v>
      </c>
      <c r="B1" s="8"/>
      <c r="C1" s="8"/>
      <c r="D1" s="8"/>
      <c r="E1" s="8"/>
      <c r="F1" s="8"/>
      <c r="G1" s="8"/>
      <c r="H1" s="8"/>
      <c r="I1" s="8"/>
      <c r="J1" s="8"/>
      <c r="K1" s="8"/>
      <c r="L1" s="8"/>
      <c r="M1" s="8"/>
      <c r="N1" s="8"/>
      <c r="O1" s="8"/>
      <c r="P1" s="8"/>
      <c r="Q1" s="8"/>
      <c r="R1" s="8"/>
      <c r="S1" s="8"/>
    </row>
    <row r="2" ht="12.75">
      <c r="A2" s="45"/>
    </row>
    <row r="3" spans="2:21" s="149" customFormat="1" ht="20.25">
      <c r="B3" s="312" t="s">
        <v>186</v>
      </c>
      <c r="C3" s="312"/>
      <c r="D3" s="312"/>
      <c r="F3" s="311"/>
      <c r="G3" s="311"/>
      <c r="H3" s="311"/>
      <c r="I3" s="311"/>
      <c r="J3" s="311"/>
      <c r="K3" s="311"/>
      <c r="L3" s="311"/>
      <c r="M3" s="311"/>
      <c r="N3" s="311"/>
      <c r="O3" s="311"/>
      <c r="P3" s="311"/>
      <c r="Q3" s="311"/>
      <c r="R3" s="311"/>
      <c r="S3" s="311"/>
      <c r="T3" s="311"/>
      <c r="U3" s="311"/>
    </row>
    <row r="4" spans="3:19" s="313" customFormat="1" ht="12.75">
      <c r="C4" s="314" t="s">
        <v>2</v>
      </c>
      <c r="D4" s="314" t="s">
        <v>2</v>
      </c>
      <c r="E4" s="314" t="s">
        <v>2</v>
      </c>
      <c r="F4" s="314" t="s">
        <v>185</v>
      </c>
      <c r="G4" s="314" t="s">
        <v>48</v>
      </c>
      <c r="H4" s="314" t="s">
        <v>48</v>
      </c>
      <c r="I4" s="314" t="s">
        <v>48</v>
      </c>
      <c r="J4" s="314" t="s">
        <v>48</v>
      </c>
      <c r="K4" s="314" t="s">
        <v>48</v>
      </c>
      <c r="L4" s="314" t="s">
        <v>48</v>
      </c>
      <c r="M4" s="314" t="s">
        <v>48</v>
      </c>
      <c r="N4" s="314" t="s">
        <v>48</v>
      </c>
      <c r="O4" s="314" t="s">
        <v>48</v>
      </c>
      <c r="P4" s="314" t="s">
        <v>48</v>
      </c>
      <c r="Q4" s="314" t="s">
        <v>48</v>
      </c>
      <c r="R4" s="314" t="s">
        <v>48</v>
      </c>
      <c r="S4" s="314" t="s">
        <v>48</v>
      </c>
    </row>
    <row r="5" spans="2:19" s="315" customFormat="1" ht="12.75">
      <c r="B5" s="316"/>
      <c r="C5" s="316" t="s">
        <v>4</v>
      </c>
      <c r="D5" s="315" t="s">
        <v>5</v>
      </c>
      <c r="E5" s="317" t="s">
        <v>188</v>
      </c>
      <c r="F5" s="317" t="s">
        <v>189</v>
      </c>
      <c r="G5" s="317" t="s">
        <v>190</v>
      </c>
      <c r="H5" s="317" t="s">
        <v>191</v>
      </c>
      <c r="I5" s="317" t="s">
        <v>192</v>
      </c>
      <c r="J5" s="317" t="s">
        <v>193</v>
      </c>
      <c r="K5" s="317" t="s">
        <v>194</v>
      </c>
      <c r="L5" s="317" t="s">
        <v>195</v>
      </c>
      <c r="M5" s="317" t="s">
        <v>196</v>
      </c>
      <c r="N5" s="317" t="s">
        <v>197</v>
      </c>
      <c r="O5" s="317" t="s">
        <v>198</v>
      </c>
      <c r="P5" s="317" t="s">
        <v>199</v>
      </c>
      <c r="Q5" s="317" t="s">
        <v>200</v>
      </c>
      <c r="R5" s="317" t="s">
        <v>201</v>
      </c>
      <c r="S5" s="317" t="s">
        <v>202</v>
      </c>
    </row>
    <row r="6" spans="1:19" ht="12.75">
      <c r="A6" s="29"/>
      <c r="B6" s="29" t="s">
        <v>22</v>
      </c>
      <c r="C6" s="31">
        <v>53591.774999999994</v>
      </c>
      <c r="D6" s="31">
        <v>57150.225</v>
      </c>
      <c r="E6" s="31">
        <v>59794.3</v>
      </c>
      <c r="F6" s="2">
        <f>+'UF Tot'!F7+'FSU Tot'!F7+'FAMU Tot'!F7+'USF Tot'!F7+'FAU Tot'!F7+'UWF Tot'!F7+'UCF Tot'!F7+'FIU Tot'!F7+'UNF Tot'!F7+'FGCU Tot'!F7+'NCF Tot'!F7</f>
        <v>61687</v>
      </c>
      <c r="G6" s="2">
        <f>+'UF Tot'!G7+'FSU Tot'!G7+'FAMU Tot'!G7+'USF Tot'!G7+'FAU Tot'!G7+'UWF Tot'!G7+'UCF Tot'!G7+'FIU Tot'!G7+'UNF Tot'!G7+'FGCU Tot'!G7+'NCF Tot'!G7</f>
        <v>63122.62</v>
      </c>
      <c r="H6" s="2">
        <f>+'UF Tot'!H7+'FSU Tot'!H7+'FAMU Tot'!H7+'USF Tot'!H7+'FAU Tot'!H7+'UWF Tot'!H7+'UCF Tot'!H7+'FIU Tot'!H7+'UNF Tot'!H7+'FGCU Tot'!H7+'NCF Tot'!H7</f>
        <v>64872.61</v>
      </c>
      <c r="I6" s="2">
        <f>+'UF Tot'!I7+'FSU Tot'!I7+'FAMU Tot'!I7+'USF Tot'!I7+'FAU Tot'!I7+'UWF Tot'!I7+'UCF Tot'!I7+'FIU Tot'!I7+'UNF Tot'!I7+'FGCU Tot'!I7+'NCF Tot'!I7</f>
        <v>66695.01000000001</v>
      </c>
      <c r="J6" s="2">
        <f>+'UF Tot'!J7+'FSU Tot'!J7+'FAMU Tot'!J7+'USF Tot'!J7+'FAU Tot'!J7+'UWF Tot'!J7+'UCF Tot'!J7+'FIU Tot'!J7+'UNF Tot'!J7+'FGCU Tot'!J7+'NCF Tot'!J7</f>
        <v>68842.445</v>
      </c>
      <c r="K6" s="2">
        <f>+'UF Tot'!K7+'FSU Tot'!K7+'FAMU Tot'!K7+'USF Tot'!K7+'FAU Tot'!K7+'UWF Tot'!K7+'UCF Tot'!K7+'FIU Tot'!K7+'UNF Tot'!K7+'FGCU Tot'!K7+'NCF Tot'!K7</f>
        <v>71116.38091</v>
      </c>
      <c r="L6" s="2">
        <f>+'UF Tot'!L7+'FSU Tot'!L7+'FAMU Tot'!L7+'USF Tot'!L7+'FAU Tot'!L7+'UWF Tot'!L7+'UCF Tot'!L7+'FIU Tot'!L7+'UNF Tot'!L7+'FGCU Tot'!L7+'NCF Tot'!L7</f>
        <v>73508.93668538754</v>
      </c>
      <c r="M6" s="2">
        <f>+'UF Tot'!M7+'FSU Tot'!M7+'FAMU Tot'!M7+'USF Tot'!M7+'FAU Tot'!M7+'UWF Tot'!M7+'UCF Tot'!M7+'FIU Tot'!M7+'UNF Tot'!M7+'FGCU Tot'!M7+'NCF Tot'!M7</f>
        <v>76040.51056105045</v>
      </c>
      <c r="N6" s="2">
        <f>+'UF Tot'!N7+'FSU Tot'!N7+'FAMU Tot'!N7+'USF Tot'!N7+'FAU Tot'!N7+'UWF Tot'!N7+'UCF Tot'!N7+'FIU Tot'!N7+'UNF Tot'!N7+'FGCU Tot'!N7+'NCF Tot'!N7</f>
        <v>78675.62021579957</v>
      </c>
      <c r="O6" s="2">
        <f>+'UF Tot'!O7+'FSU Tot'!O7+'FAMU Tot'!O7+'USF Tot'!O7+'FAU Tot'!O7+'UWF Tot'!O7+'UCF Tot'!O7+'FIU Tot'!O7+'UNF Tot'!O7+'FGCU Tot'!O7+'NCF Tot'!O7</f>
        <v>80122.3019847984</v>
      </c>
      <c r="P6" s="2">
        <f>+'UF Tot'!P7+'FSU Tot'!P7+'FAMU Tot'!P7+'USF Tot'!P7+'FAU Tot'!P7+'UWF Tot'!P7+'UCF Tot'!P7+'FIU Tot'!P7+'UNF Tot'!P7+'FGCU Tot'!P7+'NCF Tot'!P7</f>
        <v>81417.34874899808</v>
      </c>
      <c r="Q6" s="2">
        <f>+'UF Tot'!Q7+'FSU Tot'!Q7+'FAMU Tot'!Q7+'USF Tot'!Q7+'FAU Tot'!Q7+'UWF Tot'!Q7+'UCF Tot'!Q7+'FIU Tot'!Q7+'UNF Tot'!Q7+'FGCU Tot'!Q7+'NCF Tot'!Q7</f>
        <v>82085.79241548863</v>
      </c>
      <c r="R6" s="2">
        <f>+'UF Tot'!R7+'FSU Tot'!R7+'FAMU Tot'!R7+'USF Tot'!R7+'FAU Tot'!R7+'UWF Tot'!R7+'UCF Tot'!R7+'FIU Tot'!R7+'UNF Tot'!R7+'FGCU Tot'!R7+'NCF Tot'!R7</f>
        <v>82775.55850956822</v>
      </c>
      <c r="S6" s="2">
        <f>+'UF Tot'!S7+'FSU Tot'!S7+'FAMU Tot'!S7+'USF Tot'!S7+'FAU Tot'!S7+'UWF Tot'!S7+'UCF Tot'!S7+'FIU Tot'!S7+'UNF Tot'!S7+'FGCU Tot'!S7+'NCF Tot'!S7</f>
        <v>83447.81389548714</v>
      </c>
    </row>
    <row r="7" spans="1:19" ht="12.75">
      <c r="A7" s="29"/>
      <c r="B7" s="29" t="s">
        <v>23</v>
      </c>
      <c r="C7" s="31">
        <v>69736.9825</v>
      </c>
      <c r="D7" s="31">
        <v>73776.92499999999</v>
      </c>
      <c r="E7" s="31">
        <v>76292.7</v>
      </c>
      <c r="F7" s="2">
        <f>+'UF Tot'!F8+'FSU Tot'!F8+'FAMU Tot'!F8+'USF Tot'!F8+'FAU Tot'!F8+'UWF Tot'!F8+'UCF Tot'!F8+'FIU Tot'!F8+'UNF Tot'!F8+'FGCU Tot'!F8+'NCF Tot'!F8</f>
        <v>79445</v>
      </c>
      <c r="G7" s="2">
        <f>+'UF Tot'!G8+'FSU Tot'!G8+'FAMU Tot'!G8+'USF Tot'!G8+'FAU Tot'!G8+'UWF Tot'!G8+'UCF Tot'!G8+'FIU Tot'!G8+'UNF Tot'!G8+'FGCU Tot'!G8+'NCF Tot'!G8</f>
        <v>81971</v>
      </c>
      <c r="H7" s="2">
        <f>+'UF Tot'!H8+'FSU Tot'!H8+'FAMU Tot'!H8+'USF Tot'!H8+'FAU Tot'!H8+'UWF Tot'!H8+'UCF Tot'!H8+'FIU Tot'!H8+'UNF Tot'!H8+'FGCU Tot'!H8+'NCF Tot'!H8</f>
        <v>84846</v>
      </c>
      <c r="I7" s="2">
        <f>+'UF Tot'!I8+'FSU Tot'!I8+'FAMU Tot'!I8+'USF Tot'!I8+'FAU Tot'!I8+'UWF Tot'!I8+'UCF Tot'!I8+'FIU Tot'!I8+'UNF Tot'!I8+'FGCU Tot'!I8+'NCF Tot'!I8</f>
        <v>87510.53</v>
      </c>
      <c r="J7" s="2">
        <f>+'UF Tot'!J8+'FSU Tot'!J8+'FAMU Tot'!J8+'USF Tot'!J8+'FAU Tot'!J8+'UWF Tot'!J8+'UCF Tot'!J8+'FIU Tot'!J8+'UNF Tot'!J8+'FGCU Tot'!J8+'NCF Tot'!J8</f>
        <v>90088.0753</v>
      </c>
      <c r="K7" s="2">
        <f>+'UF Tot'!K8+'FSU Tot'!K8+'FAMU Tot'!K8+'USF Tot'!K8+'FAU Tot'!K8+'UWF Tot'!K8+'UCF Tot'!K8+'FIU Tot'!K8+'UNF Tot'!K8+'FGCU Tot'!K8+'NCF Tot'!K8</f>
        <v>92751.46070299999</v>
      </c>
      <c r="L7" s="2">
        <f>+'UF Tot'!L8+'FSU Tot'!L8+'FAMU Tot'!L8+'USF Tot'!L8+'FAU Tot'!L8+'UWF Tot'!L8+'UCF Tot'!L8+'FIU Tot'!L8+'UNF Tot'!L8+'FGCU Tot'!L8+'NCF Tot'!L8</f>
        <v>96053.5167377429</v>
      </c>
      <c r="M7" s="2">
        <f>+'UF Tot'!M8+'FSU Tot'!M8+'FAMU Tot'!M8+'USF Tot'!M8+'FAU Tot'!M8+'UWF Tot'!M8+'UCF Tot'!M8+'FIU Tot'!M8+'UNF Tot'!M8+'FGCU Tot'!M8+'NCF Tot'!M8</f>
        <v>99472.92654979002</v>
      </c>
      <c r="N7" s="2">
        <f>+'UF Tot'!N8+'FSU Tot'!N8+'FAMU Tot'!N8+'USF Tot'!N8+'FAU Tot'!N8+'UWF Tot'!N8+'UCF Tot'!N8+'FIU Tot'!N8+'UNF Tot'!N8+'FGCU Tot'!N8+'NCF Tot'!N8</f>
        <v>103013.18074417564</v>
      </c>
      <c r="O7" s="2">
        <f>+'UF Tot'!O8+'FSU Tot'!O8+'FAMU Tot'!O8+'USF Tot'!O8+'FAU Tot'!O8+'UWF Tot'!O8+'UCF Tot'!O8+'FIU Tot'!O8+'UNF Tot'!O8+'FGCU Tot'!O8+'NCF Tot'!O8</f>
        <v>106119.40438266878</v>
      </c>
      <c r="P7" s="2">
        <f>+'UF Tot'!P8+'FSU Tot'!P8+'FAMU Tot'!P8+'USF Tot'!P8+'FAU Tot'!P8+'UWF Tot'!P8+'UCF Tot'!P8+'FIU Tot'!P8+'UNF Tot'!P8+'FGCU Tot'!P8+'NCF Tot'!P8</f>
        <v>109051.5570350928</v>
      </c>
      <c r="Q7" s="2">
        <f>+'UF Tot'!Q8+'FSU Tot'!Q8+'FAMU Tot'!Q8+'USF Tot'!Q8+'FAU Tot'!Q8+'UWF Tot'!Q8+'UCF Tot'!Q8+'FIU Tot'!Q8+'UNF Tot'!Q8+'FGCU Tot'!Q8+'NCF Tot'!Q8</f>
        <v>110552.74738346244</v>
      </c>
      <c r="R7" s="2">
        <f>+'UF Tot'!R8+'FSU Tot'!R8+'FAMU Tot'!R8+'USF Tot'!R8+'FAU Tot'!R8+'UWF Tot'!R8+'UCF Tot'!R8+'FIU Tot'!R8+'UNF Tot'!R8+'FGCU Tot'!R8+'NCF Tot'!R8</f>
        <v>112334.62286828842</v>
      </c>
      <c r="S7" s="2">
        <f>+'UF Tot'!S8+'FSU Tot'!S8+'FAMU Tot'!S8+'USF Tot'!S8+'FAU Tot'!S8+'UWF Tot'!S8+'UCF Tot'!S8+'FIU Tot'!S8+'UNF Tot'!S8+'FGCU Tot'!S8+'NCF Tot'!S8</f>
        <v>114296.55543505252</v>
      </c>
    </row>
    <row r="8" spans="1:19" ht="12.75">
      <c r="A8" s="29"/>
      <c r="B8" s="32" t="s">
        <v>24</v>
      </c>
      <c r="C8" s="31">
        <v>20830.698374997668</v>
      </c>
      <c r="D8" s="31">
        <v>22088.085575756493</v>
      </c>
      <c r="E8" s="31">
        <v>22771.003124999996</v>
      </c>
      <c r="F8" s="2">
        <f>+'UF Tot'!F9+'FSU Tot'!F9+'FAMU Tot'!F9+'USF Tot'!F9+'FAU Tot'!F9+'UWF Tot'!F9+'UCF Tot'!F9+'FIU Tot'!F9+'UNF Tot'!F9+'FGCU Tot'!F9+'NCF Tot'!F9</f>
        <v>24046.81419936031</v>
      </c>
      <c r="G8" s="2">
        <f>+'UF Tot'!G9+'FSU Tot'!G9+'FAMU Tot'!G9+'USF Tot'!G9+'FAU Tot'!G9+'UWF Tot'!G9+'UCF Tot'!G9+'FIU Tot'!G9+'UNF Tot'!G9+'FGCU Tot'!G9+'NCF Tot'!G9</f>
        <v>25368.37794981847</v>
      </c>
      <c r="H8" s="2">
        <f>+'UF Tot'!H9+'FSU Tot'!H9+'FAMU Tot'!H9+'USF Tot'!H9+'FAU Tot'!H9+'UWF Tot'!H9+'UCF Tot'!H9+'FIU Tot'!H9+'UNF Tot'!H9+'FGCU Tot'!H9+'NCF Tot'!H9</f>
        <v>26847.20956093245</v>
      </c>
      <c r="I8" s="2">
        <f>+'UF Tot'!I9+'FSU Tot'!I9+'FAMU Tot'!I9+'USF Tot'!I9+'FAU Tot'!I9+'UWF Tot'!I9+'UCF Tot'!I9+'FIU Tot'!I9+'UNF Tot'!I9+'FGCU Tot'!I9+'NCF Tot'!I9</f>
        <v>28070.262050421523</v>
      </c>
      <c r="J8" s="2">
        <f>+'UF Tot'!J9+'FSU Tot'!J9+'FAMU Tot'!J9+'USF Tot'!J9+'FAU Tot'!J9+'UWF Tot'!J9+'UCF Tot'!J9+'FIU Tot'!J9+'UNF Tot'!J9+'FGCU Tot'!J9+'NCF Tot'!J9</f>
        <v>29389.429105114585</v>
      </c>
      <c r="K8" s="2">
        <f>+'UF Tot'!K9+'FSU Tot'!K9+'FAMU Tot'!K9+'USF Tot'!K9+'FAU Tot'!K9+'UWF Tot'!K9+'UCF Tot'!K9+'FIU Tot'!K9+'UNF Tot'!K9+'FGCU Tot'!K9+'NCF Tot'!K9</f>
        <v>30533.76671920556</v>
      </c>
      <c r="L8" s="2">
        <f>+'UF Tot'!L9+'FSU Tot'!L9+'FAMU Tot'!L9+'USF Tot'!L9+'FAU Tot'!L9+'UWF Tot'!L9+'UCF Tot'!L9+'FIU Tot'!L9+'UNF Tot'!L9+'FGCU Tot'!L9+'NCF Tot'!L9</f>
        <v>31576.58888577917</v>
      </c>
      <c r="M8" s="2">
        <f>+'UF Tot'!M9+'FSU Tot'!M9+'FAMU Tot'!M9+'USF Tot'!M9+'FAU Tot'!M9+'UWF Tot'!M9+'UCF Tot'!M9+'FIU Tot'!M9+'UNF Tot'!M9+'FGCU Tot'!M9+'NCF Tot'!M9</f>
        <v>32633.92953061461</v>
      </c>
      <c r="N8" s="2">
        <f>+'UF Tot'!N9+'FSU Tot'!N9+'FAMU Tot'!N9+'USF Tot'!N9+'FAU Tot'!N9+'UWF Tot'!N9+'UCF Tot'!N9+'FIU Tot'!N9+'UNF Tot'!N9+'FGCU Tot'!N9+'NCF Tot'!N9</f>
        <v>33756.65728029482</v>
      </c>
      <c r="O8" s="2">
        <f>+'UF Tot'!O9+'FSU Tot'!O9+'FAMU Tot'!O9+'USF Tot'!O9+'FAU Tot'!O9+'UWF Tot'!O9+'UCF Tot'!O9+'FIU Tot'!O9+'UNF Tot'!O9+'FGCU Tot'!O9+'NCF Tot'!O9</f>
        <v>34962.39776607657</v>
      </c>
      <c r="P8" s="2">
        <f>+'UF Tot'!P9+'FSU Tot'!P9+'FAMU Tot'!P9+'USF Tot'!P9+'FAU Tot'!P9+'UWF Tot'!P9+'UCF Tot'!P9+'FIU Tot'!P9+'UNF Tot'!P9+'FGCU Tot'!P9+'NCF Tot'!P9</f>
        <v>36152.48115912368</v>
      </c>
      <c r="Q8" s="2">
        <f>+'UF Tot'!Q9+'FSU Tot'!Q9+'FAMU Tot'!Q9+'USF Tot'!Q9+'FAU Tot'!Q9+'UWF Tot'!Q9+'UCF Tot'!Q9+'FIU Tot'!Q9+'UNF Tot'!Q9+'FGCU Tot'!Q9+'NCF Tot'!Q9</f>
        <v>36453.284744087585</v>
      </c>
      <c r="R8" s="2">
        <f>+'UF Tot'!R9+'FSU Tot'!R9+'FAMU Tot'!R9+'USF Tot'!R9+'FAU Tot'!R9+'UWF Tot'!R9+'UCF Tot'!R9+'FIU Tot'!R9+'UNF Tot'!R9+'FGCU Tot'!R9+'NCF Tot'!R9</f>
        <v>37380.18184650994</v>
      </c>
      <c r="S8" s="2">
        <f>+'UF Tot'!S9+'FSU Tot'!S9+'FAMU Tot'!S9+'USF Tot'!S9+'FAU Tot'!S9+'UWF Tot'!S9+'UCF Tot'!S9+'FIU Tot'!S9+'UNF Tot'!S9+'FGCU Tot'!S9+'NCF Tot'!S9</f>
        <v>38336.688769499764</v>
      </c>
    </row>
    <row r="9" spans="1:19" ht="13.5" thickBot="1">
      <c r="A9" s="29"/>
      <c r="B9" s="32" t="s">
        <v>25</v>
      </c>
      <c r="C9" s="37">
        <v>4793.848657811774</v>
      </c>
      <c r="D9" s="37">
        <v>5261.278222835433</v>
      </c>
      <c r="E9" s="37">
        <v>5673.218749999999</v>
      </c>
      <c r="F9" s="38">
        <f>+'UF Tot'!F10+'FSU Tot'!F10+'FAMU Tot'!F10+'USF Tot'!F10+'FAU Tot'!F10+'UWF Tot'!F10+'UCF Tot'!F10+'FIU Tot'!F10+'UNF Tot'!F10+'FGCU Tot'!F10+'NCF Tot'!F10</f>
        <v>5899.18580063969</v>
      </c>
      <c r="G9" s="38">
        <f>+'UF Tot'!G10+'FSU Tot'!G10+'FAMU Tot'!G10+'USF Tot'!G10+'FAU Tot'!G10+'UWF Tot'!G10+'UCF Tot'!G10+'FIU Tot'!G10+'UNF Tot'!G10+'FGCU Tot'!G10+'NCF Tot'!G10</f>
        <v>6122.122930936071</v>
      </c>
      <c r="H9" s="38">
        <f>+'UF Tot'!H10+'FSU Tot'!H10+'FAMU Tot'!H10+'USF Tot'!H10+'FAU Tot'!H10+'UWF Tot'!H10+'UCF Tot'!H10+'FIU Tot'!H10+'UNF Tot'!H10+'FGCU Tot'!H10+'NCF Tot'!H10</f>
        <v>6385.236138811144</v>
      </c>
      <c r="I9" s="38">
        <f>+'UF Tot'!I10+'FSU Tot'!I10+'FAMU Tot'!I10+'USF Tot'!I10+'FAU Tot'!I10+'UWF Tot'!I10+'UCF Tot'!I10+'FIU Tot'!I10+'UNF Tot'!I10+'FGCU Tot'!I10+'NCF Tot'!I10</f>
        <v>6637.203057638194</v>
      </c>
      <c r="J9" s="38">
        <f>+'UF Tot'!J10+'FSU Tot'!J10+'FAMU Tot'!J10+'USF Tot'!J10+'FAU Tot'!J10+'UWF Tot'!J10+'UCF Tot'!J10+'FIU Tot'!J10+'UNF Tot'!J10+'FGCU Tot'!J10+'NCF Tot'!J10</f>
        <v>6891.808223277036</v>
      </c>
      <c r="K9" s="38">
        <f>+'UF Tot'!K10+'FSU Tot'!K10+'FAMU Tot'!K10+'USF Tot'!K10+'FAU Tot'!K10+'UWF Tot'!K10+'UCF Tot'!K10+'FIU Tot'!K10+'UNF Tot'!K10+'FGCU Tot'!K10+'NCF Tot'!K10</f>
        <v>7180.746303865919</v>
      </c>
      <c r="L9" s="38">
        <f>+'UF Tot'!L10+'FSU Tot'!L10+'FAMU Tot'!L10+'USF Tot'!L10+'FAU Tot'!L10+'UWF Tot'!L10+'UCF Tot'!L10+'FIU Tot'!L10+'UNF Tot'!L10+'FGCU Tot'!L10+'NCF Tot'!L10</f>
        <v>7436.211310738087</v>
      </c>
      <c r="M9" s="38">
        <f>+'UF Tot'!M10+'FSU Tot'!M10+'FAMU Tot'!M10+'USF Tot'!M10+'FAU Tot'!M10+'UWF Tot'!M10+'UCF Tot'!M10+'FIU Tot'!M10+'UNF Tot'!M10+'FGCU Tot'!M10+'NCF Tot'!M10</f>
        <v>7679.1834379371085</v>
      </c>
      <c r="N9" s="38">
        <f>+'UF Tot'!N10+'FSU Tot'!N10+'FAMU Tot'!N10+'USF Tot'!N10+'FAU Tot'!N10+'UWF Tot'!N10+'UCF Tot'!N10+'FIU Tot'!N10+'UNF Tot'!N10+'FGCU Tot'!N10+'NCF Tot'!N10</f>
        <v>7934.118043870227</v>
      </c>
      <c r="O9" s="38">
        <f>+'UF Tot'!O10+'FSU Tot'!O10+'FAMU Tot'!O10+'USF Tot'!O10+'FAU Tot'!O10+'UWF Tot'!O10+'UCF Tot'!O10+'FIU Tot'!O10+'UNF Tot'!O10+'FGCU Tot'!O10+'NCF Tot'!O10</f>
        <v>8205.103513625927</v>
      </c>
      <c r="P9" s="38">
        <f>+'UF Tot'!P10+'FSU Tot'!P10+'FAMU Tot'!P10+'USF Tot'!P10+'FAU Tot'!P10+'UWF Tot'!P10+'UCF Tot'!P10+'FIU Tot'!P10+'UNF Tot'!P10+'FGCU Tot'!P10+'NCF Tot'!P10</f>
        <v>8471.049250619866</v>
      </c>
      <c r="Q9" s="38">
        <f>+'UF Tot'!Q10+'FSU Tot'!Q10+'FAMU Tot'!Q10+'USF Tot'!Q10+'FAU Tot'!Q10+'UWF Tot'!Q10+'UCF Tot'!Q10+'FIU Tot'!Q10+'UNF Tot'!Q10+'FGCU Tot'!Q10+'NCF Tot'!Q10</f>
        <v>8568.239732280808</v>
      </c>
      <c r="R9" s="38">
        <f>+'UF Tot'!R10+'FSU Tot'!R10+'FAMU Tot'!R10+'USF Tot'!R10+'FAU Tot'!R10+'UWF Tot'!R10+'UCF Tot'!R10+'FIU Tot'!R10+'UNF Tot'!R10+'FGCU Tot'!R10+'NCF Tot'!R10</f>
        <v>8804.774208119195</v>
      </c>
      <c r="S9" s="38">
        <f>+'UF Tot'!S10+'FSU Tot'!S10+'FAMU Tot'!S10+'USF Tot'!S10+'FAU Tot'!S10+'UWF Tot'!S10+'UCF Tot'!S10+'FIU Tot'!S10+'UNF Tot'!S10+'FGCU Tot'!S10+'NCF Tot'!S10</f>
        <v>9039.623545321472</v>
      </c>
    </row>
    <row r="10" spans="1:19" ht="12.75">
      <c r="A10" s="29"/>
      <c r="B10" s="32" t="s">
        <v>205</v>
      </c>
      <c r="C10" s="318">
        <f>C7+C6</f>
        <v>123328.75749999999</v>
      </c>
      <c r="D10" s="318">
        <f aca="true" t="shared" si="0" ref="D10:S10">D7+D6</f>
        <v>130927.15</v>
      </c>
      <c r="E10" s="318">
        <f t="shared" si="0"/>
        <v>136087</v>
      </c>
      <c r="F10" s="318">
        <f t="shared" si="0"/>
        <v>141132</v>
      </c>
      <c r="G10" s="318">
        <f t="shared" si="0"/>
        <v>145093.62</v>
      </c>
      <c r="H10" s="318">
        <f t="shared" si="0"/>
        <v>149718.61</v>
      </c>
      <c r="I10" s="318">
        <f t="shared" si="0"/>
        <v>154205.54</v>
      </c>
      <c r="J10" s="318">
        <f t="shared" si="0"/>
        <v>158930.5203</v>
      </c>
      <c r="K10" s="318">
        <f t="shared" si="0"/>
        <v>163867.841613</v>
      </c>
      <c r="L10" s="318">
        <f t="shared" si="0"/>
        <v>169562.45342313044</v>
      </c>
      <c r="M10" s="318">
        <f t="shared" si="0"/>
        <v>175513.43711084046</v>
      </c>
      <c r="N10" s="318">
        <f t="shared" si="0"/>
        <v>181688.80095997523</v>
      </c>
      <c r="O10" s="318">
        <f t="shared" si="0"/>
        <v>186241.70636746718</v>
      </c>
      <c r="P10" s="318">
        <f t="shared" si="0"/>
        <v>190468.90578409086</v>
      </c>
      <c r="Q10" s="318">
        <f t="shared" si="0"/>
        <v>192638.53979895107</v>
      </c>
      <c r="R10" s="318">
        <f t="shared" si="0"/>
        <v>195110.18137785664</v>
      </c>
      <c r="S10" s="318">
        <f t="shared" si="0"/>
        <v>197744.36933053966</v>
      </c>
    </row>
    <row r="11" spans="1:19" ht="12.75">
      <c r="A11" s="29"/>
      <c r="B11" s="32" t="s">
        <v>204</v>
      </c>
      <c r="C11" s="318">
        <f>C8+C9</f>
        <v>25624.54703280944</v>
      </c>
      <c r="D11" s="318">
        <f aca="true" t="shared" si="1" ref="D11:I11">D8+D9</f>
        <v>27349.363798591927</v>
      </c>
      <c r="E11" s="318">
        <f t="shared" si="1"/>
        <v>28444.221874999996</v>
      </c>
      <c r="F11" s="318">
        <f t="shared" si="1"/>
        <v>29946</v>
      </c>
      <c r="G11" s="318">
        <f t="shared" si="1"/>
        <v>31490.500880754542</v>
      </c>
      <c r="H11" s="318">
        <f t="shared" si="1"/>
        <v>33232.44569974359</v>
      </c>
      <c r="I11" s="318">
        <f t="shared" si="1"/>
        <v>34707.46510805972</v>
      </c>
      <c r="J11" s="318">
        <f aca="true" t="shared" si="2" ref="J11:S11">J8+J9</f>
        <v>36281.237328391624</v>
      </c>
      <c r="K11" s="318">
        <f t="shared" si="2"/>
        <v>37714.51302307148</v>
      </c>
      <c r="L11" s="318">
        <f t="shared" si="2"/>
        <v>39012.80019651726</v>
      </c>
      <c r="M11" s="318">
        <f t="shared" si="2"/>
        <v>40313.112968551715</v>
      </c>
      <c r="N11" s="318">
        <f t="shared" si="2"/>
        <v>41690.77532416505</v>
      </c>
      <c r="O11" s="318">
        <f t="shared" si="2"/>
        <v>43167.5012797025</v>
      </c>
      <c r="P11" s="318">
        <f t="shared" si="2"/>
        <v>44623.530409743544</v>
      </c>
      <c r="Q11" s="318">
        <f t="shared" si="2"/>
        <v>45021.524476368395</v>
      </c>
      <c r="R11" s="318">
        <f t="shared" si="2"/>
        <v>46184.95605462914</v>
      </c>
      <c r="S11" s="318">
        <f t="shared" si="2"/>
        <v>47376.31231482123</v>
      </c>
    </row>
    <row r="12" spans="1:19" ht="12.75">
      <c r="A12" s="10"/>
      <c r="B12" s="39" t="s">
        <v>70</v>
      </c>
      <c r="C12" s="31">
        <f aca="true" t="shared" si="3" ref="C12:S12">SUM(C6:C9)</f>
        <v>148953.30453280942</v>
      </c>
      <c r="D12" s="31">
        <f t="shared" si="3"/>
        <v>158276.5137985919</v>
      </c>
      <c r="E12" s="31">
        <f t="shared" si="3"/>
        <v>164531.221875</v>
      </c>
      <c r="F12" s="2">
        <f t="shared" si="3"/>
        <v>171078</v>
      </c>
      <c r="G12" s="2">
        <f t="shared" si="3"/>
        <v>176584.12088075455</v>
      </c>
      <c r="H12" s="2">
        <f t="shared" si="3"/>
        <v>182951.05569974356</v>
      </c>
      <c r="I12" s="2">
        <f t="shared" si="3"/>
        <v>188913.00510805973</v>
      </c>
      <c r="J12" s="2">
        <f t="shared" si="3"/>
        <v>195211.7576283916</v>
      </c>
      <c r="K12" s="2">
        <f t="shared" si="3"/>
        <v>201582.35463607148</v>
      </c>
      <c r="L12" s="2">
        <f t="shared" si="3"/>
        <v>208575.2536196477</v>
      </c>
      <c r="M12" s="2">
        <f t="shared" si="3"/>
        <v>215826.55007939218</v>
      </c>
      <c r="N12" s="2">
        <f t="shared" si="3"/>
        <v>223379.57628414026</v>
      </c>
      <c r="O12" s="2">
        <f t="shared" si="3"/>
        <v>229409.20764716965</v>
      </c>
      <c r="P12" s="2">
        <f t="shared" si="3"/>
        <v>235092.4361938344</v>
      </c>
      <c r="Q12" s="2">
        <f t="shared" si="3"/>
        <v>237660.06427531946</v>
      </c>
      <c r="R12" s="2">
        <f t="shared" si="3"/>
        <v>241295.1374324858</v>
      </c>
      <c r="S12" s="2">
        <f t="shared" si="3"/>
        <v>245120.6816453609</v>
      </c>
    </row>
    <row r="13" spans="1:19" ht="12.75" hidden="1">
      <c r="A13" s="10"/>
      <c r="B13" s="9" t="s">
        <v>92</v>
      </c>
      <c r="C13" s="31" t="e">
        <f>+'UF Tot'!C14+'FSU Tot'!C14+'FAMU Tot'!C14+#REF!+'FAU Tot'!C14+'UWF Tot'!C14+'UCF Tot'!C14+'FIU Tot'!C14+'UNF Tot'!C14+#REF!+'NCF Tot'!C14</f>
        <v>#REF!</v>
      </c>
      <c r="D13" s="31" t="e">
        <f>+'UF Tot'!D14+'FSU Tot'!D14+'FAMU Tot'!D14+#REF!+'FAU Tot'!D14+'UWF Tot'!D14+'UCF Tot'!D14+'FIU Tot'!D14+'UNF Tot'!D14+#REF!+'NCF Tot'!D14</f>
        <v>#REF!</v>
      </c>
      <c r="E13" s="31" t="e">
        <f>+'UF Tot'!E14+'FSU Tot'!E14+'FAMU Tot'!E14+#REF!+'FAU Tot'!E14+'UWF Tot'!E14+'UCF Tot'!E14+'FIU Tot'!E14+'UNF Tot'!E14+#REF!+'NCF Tot'!E14</f>
        <v>#REF!</v>
      </c>
      <c r="F13" s="31" t="e">
        <f>+'UF Tot'!F14+'FSU Tot'!F14+'FAMU Tot'!F14+#REF!+'FAU Tot'!F14+'UWF Tot'!F14+'UCF Tot'!F14+'FIU Tot'!F14+'UNF Tot'!F14+#REF!+'NCF Tot'!F14</f>
        <v>#REF!</v>
      </c>
      <c r="G13" s="31" t="e">
        <f>+'UF Tot'!G14+'FSU Tot'!G14+'FAMU Tot'!G14+#REF!+'FAU Tot'!G14+'UWF Tot'!G14+'UCF Tot'!G14+'FIU Tot'!G14+'UNF Tot'!G14+#REF!+'NCF Tot'!G14</f>
        <v>#REF!</v>
      </c>
      <c r="H13" s="31" t="e">
        <f>+'UF Tot'!H14+'FSU Tot'!H14+'FAMU Tot'!H14+#REF!+'FAU Tot'!H14+'UWF Tot'!H14+'UCF Tot'!H14+'FIU Tot'!H14+'UNF Tot'!H14+#REF!+'NCF Tot'!H14</f>
        <v>#REF!</v>
      </c>
      <c r="I13" s="31" t="e">
        <f>+'UF Tot'!I14+'FSU Tot'!I14+'FAMU Tot'!I14+#REF!+'FAU Tot'!I14+'UWF Tot'!I14+'UCF Tot'!I14+'FIU Tot'!I14+'UNF Tot'!I14+#REF!+'NCF Tot'!I14</f>
        <v>#REF!</v>
      </c>
      <c r="J13" s="31" t="e">
        <f>+'UF Tot'!J14+'FSU Tot'!J14+'FAMU Tot'!J14+#REF!+'FAU Tot'!J14+'UWF Tot'!J14+'UCF Tot'!J14+'FIU Tot'!J14+'UNF Tot'!J14+#REF!+'NCF Tot'!J14</f>
        <v>#REF!</v>
      </c>
      <c r="K13" s="31" t="e">
        <f>+'UF Tot'!K14+'FSU Tot'!K14+'FAMU Tot'!K14+#REF!+'FAU Tot'!K14+'UWF Tot'!K14+'UCF Tot'!K14+'FIU Tot'!K14+'UNF Tot'!K14+#REF!+'NCF Tot'!K14</f>
        <v>#REF!</v>
      </c>
      <c r="L13" s="31" t="e">
        <f>+'UF Tot'!L14+'FSU Tot'!L14+'FAMU Tot'!L14+#REF!+'FAU Tot'!L14+'UWF Tot'!L14+'UCF Tot'!L14+'FIU Tot'!L14+'UNF Tot'!L14+#REF!+'NCF Tot'!L14</f>
        <v>#REF!</v>
      </c>
      <c r="M13" s="31" t="e">
        <f>+'UF Tot'!M14+'FSU Tot'!M14+'FAMU Tot'!M14+#REF!+'FAU Tot'!M14+'UWF Tot'!M14+'UCF Tot'!M14+'FIU Tot'!M14+'UNF Tot'!M14+#REF!+'NCF Tot'!M14</f>
        <v>#REF!</v>
      </c>
      <c r="N13" s="31" t="e">
        <f>+'UF Tot'!N14+'FSU Tot'!N14+'FAMU Tot'!N14+#REF!+'FAU Tot'!N14+'UWF Tot'!N14+'UCF Tot'!N14+'FIU Tot'!N14+'UNF Tot'!N14+#REF!+'NCF Tot'!N14</f>
        <v>#REF!</v>
      </c>
      <c r="O13" s="31" t="e">
        <f>+'UF Tot'!O14+'FSU Tot'!O14+'FAMU Tot'!O14+#REF!+'FAU Tot'!O14+'UWF Tot'!O14+'UCF Tot'!O14+'FIU Tot'!O14+'UNF Tot'!O14+#REF!+'NCF Tot'!O14</f>
        <v>#REF!</v>
      </c>
      <c r="P13" s="31" t="e">
        <f>+'UF Tot'!P14+'FSU Tot'!P14+'FAMU Tot'!P14+#REF!+'FAU Tot'!P14+'UWF Tot'!P14+'UCF Tot'!P14+'FIU Tot'!P14+'UNF Tot'!P14+#REF!+'NCF Tot'!P14</f>
        <v>#REF!</v>
      </c>
      <c r="Q13" s="31" t="e">
        <f>+'UF Tot'!Q14+'FSU Tot'!Q14+'FAMU Tot'!Q14+#REF!+'FAU Tot'!Q14+'UWF Tot'!Q14+'UCF Tot'!Q14+'FIU Tot'!Q14+'UNF Tot'!Q14+#REF!+'NCF Tot'!Q14</f>
        <v>#REF!</v>
      </c>
      <c r="R13" s="31" t="e">
        <f>+'UF Tot'!R14+'FSU Tot'!R14+'FAMU Tot'!R14+#REF!+'FAU Tot'!R14+'UWF Tot'!R14+'UCF Tot'!R14+'FIU Tot'!R14+'UNF Tot'!R14+#REF!+'NCF Tot'!R14</f>
        <v>#REF!</v>
      </c>
      <c r="S13" s="31" t="e">
        <f>+'UF Tot'!S14+'FSU Tot'!S14+'FAMU Tot'!S14+#REF!+'FAU Tot'!S14+'UWF Tot'!S14+'UCF Tot'!S14+'FIU Tot'!S14+'UNF Tot'!S14+#REF!+'NCF Tot'!S14</f>
        <v>#REF!</v>
      </c>
    </row>
    <row r="14" spans="1:19" ht="12.75" hidden="1">
      <c r="A14" s="29"/>
      <c r="B14" s="29" t="s">
        <v>50</v>
      </c>
      <c r="C14" s="31" t="e">
        <f>'UF Tot'!C15+'FSU Tot'!C15+'FAMU Tot'!C15+#REF!+'FAU Tot'!C15+'UWF Tot'!C15+'UCF Tot'!C15+'FIU Tot'!C15+'UNF Tot'!C15+#REF!+'NCF Tot'!C15</f>
        <v>#REF!</v>
      </c>
      <c r="D14" s="31" t="e">
        <f>'UF Tot'!D15+'FSU Tot'!D15+'FAMU Tot'!D15+#REF!+'FAU Tot'!D15+'UWF Tot'!D15+'UCF Tot'!D15+'FIU Tot'!D15+'UNF Tot'!D15+#REF!+'NCF Tot'!D15</f>
        <v>#REF!</v>
      </c>
      <c r="E14" s="31" t="e">
        <f>'UF Tot'!E15+'FSU Tot'!E15+'FAMU Tot'!E15+#REF!+'FAU Tot'!E15+'UWF Tot'!E15+'UCF Tot'!E15+'FIU Tot'!E15+'UNF Tot'!E15+#REF!+'NCF Tot'!E15</f>
        <v>#REF!</v>
      </c>
      <c r="F14" s="31" t="e">
        <f>'UF Tot'!F15+'FSU Tot'!F15+'FAMU Tot'!F15+#REF!+'FAU Tot'!F15+'UWF Tot'!F15+'UCF Tot'!F15+'FIU Tot'!F15+'UNF Tot'!F15+#REF!+'NCF Tot'!F15</f>
        <v>#REF!</v>
      </c>
      <c r="G14" s="31" t="e">
        <f>'UF Tot'!G15+'FSU Tot'!G15+'FAMU Tot'!G15+#REF!+'FAU Tot'!G15+'UWF Tot'!G15+'UCF Tot'!G15+'FIU Tot'!G15+'UNF Tot'!G15+#REF!+'NCF Tot'!G15</f>
        <v>#REF!</v>
      </c>
      <c r="H14" s="31" t="e">
        <f>'UF Tot'!H15+'FSU Tot'!H15+'FAMU Tot'!H15+#REF!+'FAU Tot'!H15+'UWF Tot'!H15+'UCF Tot'!H15+'FIU Tot'!H15+'UNF Tot'!H15+#REF!+'NCF Tot'!H15</f>
        <v>#REF!</v>
      </c>
      <c r="I14" s="31" t="e">
        <f>'UF Tot'!I15+'FSU Tot'!I15+'FAMU Tot'!I15+#REF!+'FAU Tot'!I15+'UWF Tot'!I15+'UCF Tot'!I15+'FIU Tot'!I15+'UNF Tot'!I15+#REF!+'NCF Tot'!I15</f>
        <v>#REF!</v>
      </c>
      <c r="J14" s="31" t="e">
        <f>'UF Tot'!J15+'FSU Tot'!J15+'FAMU Tot'!J15+#REF!+'FAU Tot'!J15+'UWF Tot'!J15+'UCF Tot'!J15+'FIU Tot'!J15+'UNF Tot'!J15+#REF!+'NCF Tot'!J15</f>
        <v>#REF!</v>
      </c>
      <c r="K14" s="31" t="e">
        <f>'UF Tot'!K15+'FSU Tot'!K15+'FAMU Tot'!K15+#REF!+'FAU Tot'!K15+'UWF Tot'!K15+'UCF Tot'!K15+'FIU Tot'!K15+'UNF Tot'!K15+#REF!+'NCF Tot'!K15</f>
        <v>#REF!</v>
      </c>
      <c r="L14" s="31" t="e">
        <f>'UF Tot'!L15+'FSU Tot'!L15+'FAMU Tot'!L15+#REF!+'FAU Tot'!L15+'UWF Tot'!L15+'UCF Tot'!L15+'FIU Tot'!L15+'UNF Tot'!L15+#REF!+'NCF Tot'!L15</f>
        <v>#REF!</v>
      </c>
      <c r="M14" s="31" t="e">
        <f>'UF Tot'!M15+'FSU Tot'!M15+'FAMU Tot'!M15+#REF!+'FAU Tot'!M15+'UWF Tot'!M15+'UCF Tot'!M15+'FIU Tot'!M15+'UNF Tot'!M15+#REF!+'NCF Tot'!M15</f>
        <v>#REF!</v>
      </c>
      <c r="N14" s="31" t="e">
        <f>'UF Tot'!N15+'FSU Tot'!N15+'FAMU Tot'!N15+#REF!+'FAU Tot'!N15+'UWF Tot'!N15+'UCF Tot'!N15+'FIU Tot'!N15+'UNF Tot'!N15+#REF!+'NCF Tot'!N15</f>
        <v>#REF!</v>
      </c>
      <c r="O14" s="31" t="e">
        <f>'UF Tot'!O15+'FSU Tot'!O15+'FAMU Tot'!O15+#REF!+'FAU Tot'!O15+'UWF Tot'!O15+'UCF Tot'!O15+'FIU Tot'!O15+'UNF Tot'!O15+#REF!+'NCF Tot'!O15</f>
        <v>#REF!</v>
      </c>
      <c r="P14" s="31" t="e">
        <f>'UF Tot'!P15+'FSU Tot'!P15+'FAMU Tot'!P15+#REF!+'FAU Tot'!P15+'UWF Tot'!P15+'UCF Tot'!P15+'FIU Tot'!P15+'UNF Tot'!P15+#REF!+'NCF Tot'!P15</f>
        <v>#REF!</v>
      </c>
      <c r="Q14" s="31" t="e">
        <f>'UF Tot'!Q15+'FSU Tot'!Q15+'FAMU Tot'!Q15+#REF!+'FAU Tot'!Q15+'UWF Tot'!Q15+'UCF Tot'!Q15+'FIU Tot'!Q15+'UNF Tot'!Q15+#REF!+'NCF Tot'!Q15</f>
        <v>#REF!</v>
      </c>
      <c r="R14" s="31" t="e">
        <f>'UF Tot'!R15+'FSU Tot'!R15+'FAMU Tot'!R15+#REF!+'FAU Tot'!R15+'UWF Tot'!R15+'UCF Tot'!R15+'FIU Tot'!R15+'UNF Tot'!R15+#REF!+'NCF Tot'!R15</f>
        <v>#REF!</v>
      </c>
      <c r="S14" s="31" t="e">
        <f>'UF Tot'!S15+'FSU Tot'!S15+'FAMU Tot'!S15+#REF!+'FAU Tot'!S15+'UWF Tot'!S15+'UCF Tot'!S15+'FIU Tot'!S15+'UNF Tot'!S15+#REF!+'NCF Tot'!S15</f>
        <v>#REF!</v>
      </c>
    </row>
    <row r="15" spans="1:5" ht="12.75">
      <c r="A15" s="10"/>
      <c r="B15" s="10"/>
      <c r="C15" s="10"/>
      <c r="D15" s="10"/>
      <c r="E15" s="10"/>
    </row>
    <row r="16" spans="1:19" ht="12.75" hidden="1">
      <c r="A16" s="10"/>
      <c r="B16" s="9" t="s">
        <v>92</v>
      </c>
      <c r="C16" s="31">
        <f>+'[1]UF Tot'!C17+'[1]FSU Tot'!C17+'[1]FAMU Tot'!C17+'[1]USF Tot'!C17+'[1]FAU Tot'!C17+'[1]UWF Tot'!C17+'[1]UCF Tot'!C17+'[1]FIU Tot'!C17+'[1]UNF Tot'!C17+'[1]FGCU Tot'!C17+'[1]NCF Tot'!C17</f>
        <v>13715</v>
      </c>
      <c r="D16" s="31">
        <f>+'[1]UF Tot'!D17+'[1]FSU Tot'!D17+'[1]FAMU Tot'!D17+'[1]USF Tot'!D17+'[1]FAU Tot'!D17+'[1]UWF Tot'!D17+'[1]UCF Tot'!D17+'[1]FIU Tot'!D17+'[1]UNF Tot'!D17+'[1]FGCU Tot'!D17+'[1]NCF Tot'!D17</f>
        <v>15370</v>
      </c>
      <c r="E16" s="31">
        <f>+'[1]UF Tot'!E17+'[1]FSU Tot'!E17+'[1]FAMU Tot'!E17+'[1]USF Tot'!E17+'[1]FAU Tot'!E17+'[1]UWF Tot'!E17+'[1]UCF Tot'!E17+'[1]FIU Tot'!E17+'[1]UNF Tot'!E17+'[1]FGCU Tot'!E17+'[1]NCF Tot'!E17</f>
        <v>13653</v>
      </c>
      <c r="F16" s="31">
        <f>+'[1]UF Tot'!F17+'[1]FSU Tot'!F17+'[1]FAMU Tot'!F17+'[1]USF Tot'!F17+'[1]FAU Tot'!F17+'[1]UWF Tot'!F17+'[1]UCF Tot'!F17+'[1]FIU Tot'!F17+'[1]UNF Tot'!F17+'[1]FGCU Tot'!F17+'[1]NCF Tot'!F17</f>
        <v>10190.295478196678</v>
      </c>
      <c r="G16" s="31">
        <f>+'[1]UF Tot'!G17+'[1]FSU Tot'!G17+'[1]FAMU Tot'!G17+'[1]USF Tot'!G17+'[1]FAU Tot'!G17+'[1]UWF Tot'!G17+'[1]UCF Tot'!G17+'[1]FIU Tot'!G17+'[1]UNF Tot'!G17+'[1]FGCU Tot'!G17+'[1]NCF Tot'!G17</f>
        <v>10272.300469759908</v>
      </c>
      <c r="H16" s="31">
        <f>+'[1]UF Tot'!H17+'[1]FSU Tot'!H17+'[1]FAMU Tot'!H17+'[1]USF Tot'!H17+'[1]FAU Tot'!H17+'[1]UWF Tot'!H17+'[1]UCF Tot'!H17+'[1]FIU Tot'!H17+'[1]UNF Tot'!H17+'[1]FGCU Tot'!H17+'[1]NCF Tot'!H17</f>
        <v>10487.766267603012</v>
      </c>
      <c r="I16" s="31">
        <f>+'[1]UF Tot'!I17+'[1]FSU Tot'!I17+'[1]FAMU Tot'!I17+'[1]USF Tot'!I17+'[1]FAU Tot'!I17+'[1]UWF Tot'!I17+'[1]UCF Tot'!I17+'[1]FIU Tot'!I17+'[1]UNF Tot'!I17+'[1]FGCU Tot'!I17+'[1]NCF Tot'!I17</f>
        <v>10690.17014166402</v>
      </c>
      <c r="J16" s="31">
        <f>+'[1]UF Tot'!J17+'[1]FSU Tot'!J17+'[1]FAMU Tot'!J17+'[1]USF Tot'!J17+'[1]FAU Tot'!J17+'[1]UWF Tot'!J17+'[1]UCF Tot'!J17+'[1]FIU Tot'!J17+'[1]UNF Tot'!J17+'[1]FGCU Tot'!J17+'[1]NCF Tot'!J17</f>
        <v>10805.871423583916</v>
      </c>
      <c r="K16" s="31">
        <f>+'[1]UF Tot'!K17+'[1]FSU Tot'!K17+'[1]FAMU Tot'!K17+'[1]USF Tot'!K17+'[1]FAU Tot'!K17+'[1]UWF Tot'!K17+'[1]UCF Tot'!K17+'[1]FIU Tot'!K17+'[1]UNF Tot'!K17+'[1]FGCU Tot'!K17+'[1]NCF Tot'!K17</f>
        <v>10943.635059434255</v>
      </c>
      <c r="L16" s="31">
        <f>+'[1]UF Tot'!L17+'[1]FSU Tot'!L17+'[1]FAMU Tot'!L17+'[1]USF Tot'!L17+'[1]FAU Tot'!L17+'[1]UWF Tot'!L17+'[1]UCF Tot'!L17+'[1]FIU Tot'!L17+'[1]UNF Tot'!L17+'[1]FGCU Tot'!L17+'[1]NCF Tot'!L17</f>
        <v>11103.003955834418</v>
      </c>
      <c r="M16" s="31">
        <f>+'[1]UF Tot'!M17+'[1]FSU Tot'!M17+'[1]FAMU Tot'!M17+'[1]USF Tot'!M17+'[1]FAU Tot'!M17+'[1]UWF Tot'!M17+'[1]UCF Tot'!M17+'[1]FIU Tot'!M17+'[1]UNF Tot'!M17+'[1]FGCU Tot'!M17+'[1]NCF Tot'!M17</f>
        <v>11262.97025783786</v>
      </c>
      <c r="N16" s="31">
        <f>+'[1]UF Tot'!N17+'[1]FSU Tot'!N17+'[1]FAMU Tot'!N17+'[1]USF Tot'!N17+'[1]FAU Tot'!N17+'[1]UWF Tot'!N17+'[1]UCF Tot'!N17+'[1]FIU Tot'!N17+'[1]UNF Tot'!N17+'[1]FGCU Tot'!N17+'[1]NCF Tot'!N17</f>
        <v>11423.264281128171</v>
      </c>
      <c r="O16" s="31">
        <f>+'[1]UF Tot'!O17+'[1]FSU Tot'!O17+'[1]FAMU Tot'!O17+'[1]USF Tot'!O17+'[1]FAU Tot'!O17+'[1]UWF Tot'!O17+'[1]UCF Tot'!O17+'[1]FIU Tot'!O17+'[1]UNF Tot'!O17+'[1]FGCU Tot'!O17+'[1]NCF Tot'!O17</f>
        <v>11554.468706152118</v>
      </c>
      <c r="P16" s="31">
        <f>+'[1]UF Tot'!P17+'[1]FSU Tot'!P17+'[1]FAMU Tot'!P17+'[1]USF Tot'!P17+'[1]FAU Tot'!P17+'[1]UWF Tot'!P17+'[1]UCF Tot'!P17+'[1]FIU Tot'!P17+'[1]UNF Tot'!P17+'[1]FGCU Tot'!P17+'[1]NCF Tot'!P17</f>
        <v>11683.000852462945</v>
      </c>
      <c r="Q16" s="31">
        <f>+'[1]UF Tot'!Q17+'[1]FSU Tot'!Q17+'[1]FAMU Tot'!Q17+'[1]USF Tot'!Q17+'[1]FAU Tot'!Q17+'[1]UWF Tot'!Q17+'[1]UCF Tot'!Q17+'[1]FIU Tot'!Q17+'[1]UNF Tot'!Q17+'[1]FGCU Tot'!Q17+'[1]NCF Tot'!Q17</f>
        <v>11780.0820069418</v>
      </c>
      <c r="R16" s="31">
        <f>+'[1]UF Tot'!R17+'[1]FSU Tot'!R17+'[1]FAMU Tot'!R17+'[1]USF Tot'!R17+'[1]FAU Tot'!R17+'[1]UWF Tot'!R17+'[1]UCF Tot'!R17+'[1]FIU Tot'!R17+'[1]UNF Tot'!R17+'[1]FGCU Tot'!R17+'[1]NCF Tot'!R17</f>
        <v>11886.71216958867</v>
      </c>
      <c r="S16" s="31">
        <f>+'[1]UF Tot'!S17+'[1]FSU Tot'!S17+'[1]FAMU Tot'!S17+'[1]USF Tot'!S17+'[1]FAU Tot'!S17+'[1]UWF Tot'!S17+'[1]UCF Tot'!S17+'[1]FIU Tot'!S17+'[1]UNF Tot'!S17+'[1]FGCU Tot'!S17+'[1]NCF Tot'!S17</f>
        <v>11977.780696962995</v>
      </c>
    </row>
    <row r="17" spans="1:19" ht="12.75" hidden="1">
      <c r="A17" s="29"/>
      <c r="B17" s="29" t="s">
        <v>50</v>
      </c>
      <c r="C17" s="31">
        <f>'[1]UF Tot'!C18+'[1]FSU Tot'!C18+'[1]FAMU Tot'!C18+'[1]USF Tot'!C18+'[1]FAU Tot'!C18+'[1]UWF Tot'!C18+'[1]UCF Tot'!C18+'[1]FIU Tot'!C18+'[1]UNF Tot'!C18+'[1]FGCU Tot'!C18+'[1]NCF Tot'!C18</f>
        <v>83643.23948009129</v>
      </c>
      <c r="D17" s="31">
        <f>'[1]UF Tot'!D18+'[1]FSU Tot'!D18+'[1]FAMU Tot'!D18+'[1]USF Tot'!D18+'[1]FAU Tot'!D18+'[1]UWF Tot'!D18+'[1]UCF Tot'!D18+'[1]FIU Tot'!D18+'[1]UNF Tot'!D18+'[1]FGCU Tot'!D18+'[1]NCF Tot'!D18</f>
        <v>85936.27327447837</v>
      </c>
      <c r="E17" s="31">
        <f>'[1]UF Tot'!E18+'[1]FSU Tot'!E18+'[1]FAMU Tot'!E18+'[1]USF Tot'!E18+'[1]FAU Tot'!E18+'[1]UWF Tot'!E18+'[1]UCF Tot'!E18+'[1]FIU Tot'!E18+'[1]UNF Tot'!E18+'[1]FGCU Tot'!E18+'[1]NCF Tot'!E18</f>
        <v>93513.18988672085</v>
      </c>
      <c r="F17" s="31">
        <f>'[1]UF Tot'!F18+'[1]FSU Tot'!F18+'[1]FAMU Tot'!F18+'[1]USF Tot'!F18+'[1]FAU Tot'!F18+'[1]UWF Tot'!F18+'[1]UCF Tot'!F18+'[1]FIU Tot'!F18+'[1]UNF Tot'!F18+'[1]FGCU Tot'!F18+'[1]NCF Tot'!F18</f>
        <v>90140.77233374528</v>
      </c>
      <c r="G17" s="31">
        <f>'[1]UF Tot'!G18+'[1]FSU Tot'!G18+'[1]FAMU Tot'!G18+'[1]USF Tot'!G18+'[1]FAU Tot'!G18+'[1]UWF Tot'!G18+'[1]UCF Tot'!G18+'[1]FIU Tot'!G18+'[1]UNF Tot'!G18+'[1]FGCU Tot'!G18+'[1]NCF Tot'!G18</f>
        <v>92806.82091432548</v>
      </c>
      <c r="H17" s="31">
        <f>'[1]UF Tot'!H18+'[1]FSU Tot'!H18+'[1]FAMU Tot'!H18+'[1]USF Tot'!H18+'[1]FAU Tot'!H18+'[1]UWF Tot'!H18+'[1]UCF Tot'!H18+'[1]FIU Tot'!H18+'[1]UNF Tot'!H18+'[1]FGCU Tot'!H18+'[1]NCF Tot'!H18</f>
        <v>95299.06406796302</v>
      </c>
      <c r="I17" s="31">
        <f>'[1]UF Tot'!I18+'[1]FSU Tot'!I18+'[1]FAMU Tot'!I18+'[1]USF Tot'!I18+'[1]FAU Tot'!I18+'[1]UWF Tot'!I18+'[1]UCF Tot'!I18+'[1]FIU Tot'!I18+'[1]UNF Tot'!I18+'[1]FGCU Tot'!I18+'[1]NCF Tot'!I18</f>
        <v>98405.82277092413</v>
      </c>
      <c r="J17" s="31">
        <f>'[1]UF Tot'!J18+'[1]FSU Tot'!J18+'[1]FAMU Tot'!J18+'[1]USF Tot'!J18+'[1]FAU Tot'!J18+'[1]UWF Tot'!J18+'[1]UCF Tot'!J18+'[1]FIU Tot'!J18+'[1]UNF Tot'!J18+'[1]FGCU Tot'!J18+'[1]NCF Tot'!J18</f>
        <v>102048.75614113112</v>
      </c>
      <c r="K17" s="31">
        <f>'[1]UF Tot'!K18+'[1]FSU Tot'!K18+'[1]FAMU Tot'!K18+'[1]USF Tot'!K18+'[1]FAU Tot'!K18+'[1]UWF Tot'!K18+'[1]UCF Tot'!K18+'[1]FIU Tot'!K18+'[1]UNF Tot'!K18+'[1]FGCU Tot'!K18+'[1]NCF Tot'!K18</f>
        <v>105293.83557053437</v>
      </c>
      <c r="L17" s="31">
        <f>'[1]UF Tot'!L18+'[1]FSU Tot'!L18+'[1]FAMU Tot'!L18+'[1]USF Tot'!L18+'[1]FAU Tot'!L18+'[1]UWF Tot'!L18+'[1]UCF Tot'!L18+'[1]FIU Tot'!L18+'[1]UNF Tot'!L18+'[1]FGCU Tot'!L18+'[1]NCF Tot'!L18</f>
        <v>108608.55802490463</v>
      </c>
      <c r="M17" s="31">
        <f>'[1]UF Tot'!M18+'[1]FSU Tot'!M18+'[1]FAMU Tot'!M18+'[1]USF Tot'!M18+'[1]FAU Tot'!M18+'[1]UWF Tot'!M18+'[1]UCF Tot'!M18+'[1]FIU Tot'!M18+'[1]UNF Tot'!M18+'[1]FGCU Tot'!M18+'[1]NCF Tot'!M18</f>
        <v>112092.1623168735</v>
      </c>
      <c r="N17" s="31">
        <f>'[1]UF Tot'!N18+'[1]FSU Tot'!N18+'[1]FAMU Tot'!N18+'[1]USF Tot'!N18+'[1]FAU Tot'!N18+'[1]UWF Tot'!N18+'[1]UCF Tot'!N18+'[1]FIU Tot'!N18+'[1]UNF Tot'!N18+'[1]FGCU Tot'!N18+'[1]NCF Tot'!N18</f>
        <v>116314.458001093</v>
      </c>
      <c r="O17" s="31">
        <f>'[1]UF Tot'!O18+'[1]FSU Tot'!O18+'[1]FAMU Tot'!O18+'[1]USF Tot'!O18+'[1]FAU Tot'!O18+'[1]UWF Tot'!O18+'[1]UCF Tot'!O18+'[1]FIU Tot'!O18+'[1]UNF Tot'!O18+'[1]FGCU Tot'!O18+'[1]NCF Tot'!O18</f>
        <v>118283.93941779941</v>
      </c>
      <c r="P17" s="31">
        <f>'[1]UF Tot'!P18+'[1]FSU Tot'!P18+'[1]FAMU Tot'!P18+'[1]USF Tot'!P18+'[1]FAU Tot'!P18+'[1]UWF Tot'!P18+'[1]UCF Tot'!P18+'[1]FIU Tot'!P18+'[1]UNF Tot'!P18+'[1]FGCU Tot'!P18+'[1]NCF Tot'!P18</f>
        <v>120176.25975122588</v>
      </c>
      <c r="Q17" s="31">
        <f>'[1]UF Tot'!Q18+'[1]FSU Tot'!Q18+'[1]FAMU Tot'!Q18+'[1]USF Tot'!Q18+'[1]FAU Tot'!Q18+'[1]UWF Tot'!Q18+'[1]UCF Tot'!Q18+'[1]FIU Tot'!Q18+'[1]UNF Tot'!Q18+'[1]FGCU Tot'!Q18+'[1]NCF Tot'!Q18</f>
        <v>121154.32220040525</v>
      </c>
      <c r="R17" s="31">
        <f>'[1]UF Tot'!R18+'[1]FSU Tot'!R18+'[1]FAMU Tot'!R18+'[1]USF Tot'!R18+'[1]FAU Tot'!R18+'[1]UWF Tot'!R18+'[1]UCF Tot'!R18+'[1]FIU Tot'!R18+'[1]UNF Tot'!R18+'[1]FGCU Tot'!R18+'[1]NCF Tot'!R18</f>
        <v>122014.11930818144</v>
      </c>
      <c r="S17" s="31">
        <f>'[1]UF Tot'!S18+'[1]FSU Tot'!S18+'[1]FAMU Tot'!S18+'[1]USF Tot'!S18+'[1]FAU Tot'!S18+'[1]UWF Tot'!S18+'[1]UCF Tot'!S18+'[1]FIU Tot'!S18+'[1]UNF Tot'!S18+'[1]FGCU Tot'!S18+'[1]NCF Tot'!S18</f>
        <v>127510.35647249677</v>
      </c>
    </row>
    <row r="18" spans="1:19" ht="12.75">
      <c r="A18" s="29"/>
      <c r="B18" s="9" t="s">
        <v>92</v>
      </c>
      <c r="C18" s="31">
        <f>+'FSU Tot'!C14+'UF Tot'!C14+'USF Tot'!C14</f>
        <v>1454</v>
      </c>
      <c r="D18" s="31">
        <f>+'[1]UF Tot'!D17+'[1]USF Tot'!D17+'[1]FSU Tot'!D17</f>
        <v>3816</v>
      </c>
      <c r="E18" s="31">
        <f>+'[1]UF Tot'!E17+'[1]USF Tot'!E17+'[1]FSU Tot'!E17</f>
        <v>3295</v>
      </c>
      <c r="F18" s="31">
        <f>+'[1]UF Tot'!F17+'[1]USF Tot'!F17+'[1]FSU Tot'!F17</f>
        <v>3345.5618142526873</v>
      </c>
      <c r="G18" s="31">
        <f>+'[1]UF Tot'!G17+'[1]USF Tot'!G17+'[1]FSU Tot'!G17</f>
        <v>3290.1639886797275</v>
      </c>
      <c r="H18" s="31">
        <f>+'[1]UF Tot'!H17+'[1]USF Tot'!H17+'[1]FSU Tot'!H17</f>
        <v>3231.5086710988326</v>
      </c>
      <c r="I18" s="31">
        <f>+'[1]UF Tot'!I17+'[1]USF Tot'!I17+'[1]FSU Tot'!I17</f>
        <v>3190.1579304451443</v>
      </c>
      <c r="J18" s="31">
        <f>+'[1]UF Tot'!J17+'[1]USF Tot'!J17+'[1]FSU Tot'!J17</f>
        <v>3151.330978431979</v>
      </c>
      <c r="K18" s="31">
        <f>+'[1]UF Tot'!K17+'[1]USF Tot'!K17+'[1]FSU Tot'!K17</f>
        <v>3130.506523642609</v>
      </c>
      <c r="L18" s="31">
        <f>+'[1]UF Tot'!L17+'[1]USF Tot'!L17+'[1]FSU Tot'!L17</f>
        <v>3109.6820688532534</v>
      </c>
      <c r="M18" s="31">
        <f>+'[1]UF Tot'!M17+'[1]USF Tot'!M17+'[1]FSU Tot'!M17</f>
        <v>3088.857614063898</v>
      </c>
      <c r="N18" s="31">
        <f>+'[1]UF Tot'!N17+'[1]USF Tot'!N17+'[1]FSU Tot'!N17</f>
        <v>3068.033159274528</v>
      </c>
      <c r="O18" s="31">
        <f>+'[1]UF Tot'!O17+'[1]USF Tot'!O17+'[1]FSU Tot'!O17</f>
        <v>3047.2087044851723</v>
      </c>
      <c r="P18" s="31">
        <f>+'[1]UF Tot'!P17+'[1]USF Tot'!P17+'[1]FSU Tot'!P17</f>
        <v>3026.384249695817</v>
      </c>
      <c r="Q18" s="31">
        <f>+'[1]UF Tot'!Q17+'[1]USF Tot'!Q17+'[1]FSU Tot'!Q17</f>
        <v>3005.5597949064613</v>
      </c>
      <c r="R18" s="31">
        <f>+'[1]UF Tot'!R17+'[1]USF Tot'!R17+'[1]FSU Tot'!R17</f>
        <v>2984.7353401170913</v>
      </c>
      <c r="S18" s="31">
        <f>+'[1]UF Tot'!S17+'[1]USF Tot'!S17+'[1]FSU Tot'!S17</f>
        <v>2963.910885327721</v>
      </c>
    </row>
    <row r="19" spans="1:19" ht="12.75">
      <c r="A19" s="29"/>
      <c r="B19" s="29" t="s">
        <v>50</v>
      </c>
      <c r="C19" s="31">
        <f>+'FAMU Tot'!C15+'FIU Tot'!C15+'FSU Tot'!C15+'UF Tot'!C15</f>
        <v>0</v>
      </c>
      <c r="D19" s="31">
        <f>+'FAMU Tot'!D15+'FIU Tot'!D15+'FSU Tot'!D15+'UF Tot'!D15</f>
        <v>0</v>
      </c>
      <c r="E19" s="31">
        <f>+'FAMU Tot'!E15+'FIU Tot'!E15+'FSU Tot'!E15+'UF Tot'!E15</f>
        <v>154.2</v>
      </c>
      <c r="F19" s="31">
        <f>+'FAMU Tot'!F15+'FIU Tot'!F15+'FSU Tot'!F15+'UF Tot'!F15</f>
        <v>359.4</v>
      </c>
      <c r="G19" s="31">
        <f>+'FAMU Tot'!G15+'FIU Tot'!G15+'FSU Tot'!G15+'UF Tot'!G15</f>
        <v>544.5</v>
      </c>
      <c r="H19" s="31">
        <f>+'FAMU Tot'!H15+'FIU Tot'!H15+'FSU Tot'!H15+'UF Tot'!H15</f>
        <v>711.4</v>
      </c>
      <c r="I19" s="31">
        <f>+'FAMU Tot'!I15+'FIU Tot'!I15+'FSU Tot'!I15+'UF Tot'!I15</f>
        <v>840.9</v>
      </c>
      <c r="J19" s="31">
        <f>+'FAMU Tot'!J15+'FIU Tot'!J15+'FSU Tot'!J15+'UF Tot'!J15</f>
        <v>981.9</v>
      </c>
      <c r="K19" s="31">
        <f>+'FAMU Tot'!K15+'FIU Tot'!K15+'FSU Tot'!K15+'UF Tot'!K15</f>
        <v>1132.5</v>
      </c>
      <c r="L19" s="31">
        <f>+'FAMU Tot'!L15+'FIU Tot'!L15+'FSU Tot'!L15+'UF Tot'!L15</f>
        <v>1194.2</v>
      </c>
      <c r="M19" s="31">
        <f>+'FAMU Tot'!M15+'FIU Tot'!M15+'FSU Tot'!M15+'UF Tot'!M15</f>
        <v>1237.4</v>
      </c>
      <c r="N19" s="31">
        <f>+'FAMU Tot'!N15+'FIU Tot'!N15+'FSU Tot'!N15+'UF Tot'!N15</f>
        <v>1265.1</v>
      </c>
      <c r="O19" s="31">
        <f>+'FAMU Tot'!O15+'FIU Tot'!O15+'FSU Tot'!O15+'UF Tot'!O15</f>
        <v>1286.1</v>
      </c>
      <c r="P19" s="31">
        <f>+'FAMU Tot'!P15+'FIU Tot'!P15+'FSU Tot'!P15+'UF Tot'!P15</f>
        <v>1307.1</v>
      </c>
      <c r="Q19" s="31">
        <f>+'FAMU Tot'!Q15+'FIU Tot'!Q15+'FSU Tot'!Q15+'UF Tot'!Q15</f>
        <v>1329.1</v>
      </c>
      <c r="R19" s="31">
        <f>+'FAMU Tot'!R15+'FIU Tot'!R15+'FSU Tot'!R15+'UF Tot'!R15</f>
        <v>1351.1</v>
      </c>
      <c r="S19" s="31">
        <f>+'FAMU Tot'!S15+'FIU Tot'!S15+'FSU Tot'!S15+'UF Tot'!S15</f>
        <v>1374.1</v>
      </c>
    </row>
    <row r="20" spans="1:19" ht="12.75">
      <c r="A20" s="29"/>
      <c r="B20" s="29"/>
      <c r="C20" s="31"/>
      <c r="D20" s="31"/>
      <c r="E20" s="31"/>
      <c r="F20" s="31"/>
      <c r="G20" s="31"/>
      <c r="H20" s="31"/>
      <c r="I20" s="31"/>
      <c r="J20" s="31"/>
      <c r="K20" s="31"/>
      <c r="L20" s="31"/>
      <c r="M20" s="31"/>
      <c r="N20" s="31"/>
      <c r="O20" s="31"/>
      <c r="P20" s="31"/>
      <c r="Q20" s="31"/>
      <c r="R20" s="31"/>
      <c r="S20" s="31"/>
    </row>
    <row r="21" spans="1:19" ht="12.75">
      <c r="A21" s="361"/>
      <c r="B21" s="29"/>
      <c r="C21" s="31"/>
      <c r="D21" s="31"/>
      <c r="E21" s="31"/>
      <c r="F21" s="31"/>
      <c r="G21" s="31"/>
      <c r="H21" s="31"/>
      <c r="I21" s="31"/>
      <c r="J21" s="31"/>
      <c r="K21" s="31"/>
      <c r="L21" s="31"/>
      <c r="M21" s="31"/>
      <c r="N21" s="31"/>
      <c r="O21" s="31"/>
      <c r="P21" s="31"/>
      <c r="Q21" s="31"/>
      <c r="R21" s="31"/>
      <c r="S21" s="31"/>
    </row>
    <row r="22" spans="1:19" ht="12.75">
      <c r="A22" s="361" t="s">
        <v>236</v>
      </c>
      <c r="B22" s="29"/>
      <c r="C22" s="31"/>
      <c r="D22" s="31"/>
      <c r="E22" s="31"/>
      <c r="F22" s="31"/>
      <c r="G22" s="31"/>
      <c r="H22" s="31"/>
      <c r="I22" s="31"/>
      <c r="J22" s="31"/>
      <c r="K22" s="31"/>
      <c r="L22" s="31"/>
      <c r="M22" s="31"/>
      <c r="N22" s="31"/>
      <c r="O22" s="31"/>
      <c r="P22" s="31"/>
      <c r="Q22" s="31"/>
      <c r="R22" s="31"/>
      <c r="S22" s="31"/>
    </row>
    <row r="23" spans="1:19" ht="12.75">
      <c r="A23" s="29"/>
      <c r="B23" s="29"/>
      <c r="C23" s="31"/>
      <c r="D23" s="31"/>
      <c r="E23" s="31"/>
      <c r="F23" s="31"/>
      <c r="G23" s="31"/>
      <c r="H23" s="31"/>
      <c r="I23" s="31"/>
      <c r="J23" s="31"/>
      <c r="K23" s="31"/>
      <c r="L23" s="31"/>
      <c r="M23" s="31"/>
      <c r="N23" s="31"/>
      <c r="O23" s="31"/>
      <c r="P23" s="31"/>
      <c r="Q23" s="31"/>
      <c r="R23" s="31"/>
      <c r="S23" s="31"/>
    </row>
    <row r="24" spans="1:5" ht="12.75">
      <c r="A24" s="10" t="s">
        <v>237</v>
      </c>
      <c r="B24" s="40"/>
      <c r="C24" s="57"/>
      <c r="D24" s="10"/>
      <c r="E24" s="10"/>
    </row>
    <row r="25" spans="1:5" ht="12.75">
      <c r="A25" s="10"/>
      <c r="B25" s="40"/>
      <c r="C25" s="57"/>
      <c r="D25" s="10"/>
      <c r="E25" s="10"/>
    </row>
    <row r="26" spans="1:5" ht="12.75">
      <c r="A26" s="10"/>
      <c r="B26" s="40"/>
      <c r="C26" s="57"/>
      <c r="D26" s="10"/>
      <c r="E26" s="10"/>
    </row>
    <row r="27" spans="1:5" ht="12.75">
      <c r="A27" s="10"/>
      <c r="B27" s="324" t="s">
        <v>225</v>
      </c>
      <c r="C27" s="57"/>
      <c r="D27" s="10"/>
      <c r="E27" s="10"/>
    </row>
    <row r="28" spans="2:19" s="315" customFormat="1" ht="12.75">
      <c r="B28" s="316"/>
      <c r="C28" s="316" t="s">
        <v>4</v>
      </c>
      <c r="D28" s="315" t="s">
        <v>5</v>
      </c>
      <c r="E28" s="317" t="s">
        <v>188</v>
      </c>
      <c r="F28" s="317" t="s">
        <v>189</v>
      </c>
      <c r="G28" s="317" t="s">
        <v>190</v>
      </c>
      <c r="H28" s="317" t="s">
        <v>191</v>
      </c>
      <c r="I28" s="317" t="s">
        <v>192</v>
      </c>
      <c r="J28" s="317" t="s">
        <v>193</v>
      </c>
      <c r="K28" s="317" t="s">
        <v>194</v>
      </c>
      <c r="L28" s="317" t="s">
        <v>195</v>
      </c>
      <c r="M28" s="317" t="s">
        <v>196</v>
      </c>
      <c r="N28" s="317" t="s">
        <v>197</v>
      </c>
      <c r="O28" s="317" t="s">
        <v>198</v>
      </c>
      <c r="P28" s="317" t="s">
        <v>199</v>
      </c>
      <c r="Q28" s="317" t="s">
        <v>200</v>
      </c>
      <c r="R28" s="317" t="s">
        <v>201</v>
      </c>
      <c r="S28" s="317" t="s">
        <v>202</v>
      </c>
    </row>
    <row r="29" spans="1:19" ht="12.75">
      <c r="A29" s="10"/>
      <c r="B29" s="29" t="s">
        <v>22</v>
      </c>
      <c r="C29" s="57"/>
      <c r="D29" s="10"/>
      <c r="E29" s="10"/>
      <c r="F29" s="323">
        <f>(F6/$E6)-1</f>
        <v>0.03165351881366618</v>
      </c>
      <c r="G29" s="323">
        <f aca="true" t="shared" si="4" ref="G29:O29">(G6/$E6)-1</f>
        <v>0.0556628307380469</v>
      </c>
      <c r="H29" s="323">
        <f t="shared" si="4"/>
        <v>0.0849296672090818</v>
      </c>
      <c r="I29" s="323">
        <f t="shared" si="4"/>
        <v>0.11540748867366957</v>
      </c>
      <c r="J29" s="323">
        <f t="shared" si="4"/>
        <v>0.15132119616752782</v>
      </c>
      <c r="K29" s="323">
        <f t="shared" si="4"/>
        <v>0.18935050514848406</v>
      </c>
      <c r="L29" s="323">
        <f t="shared" si="4"/>
        <v>0.22936361300972719</v>
      </c>
      <c r="M29" s="323">
        <f t="shared" si="4"/>
        <v>0.2717016598747781</v>
      </c>
      <c r="N29" s="323">
        <f t="shared" si="4"/>
        <v>0.3157712393288252</v>
      </c>
      <c r="O29" s="323">
        <f t="shared" si="4"/>
        <v>0.3399655483013999</v>
      </c>
      <c r="P29" s="323">
        <f aca="true" t="shared" si="5" ref="P29:S35">(P6/$E6)-1</f>
        <v>0.3616239131321559</v>
      </c>
      <c r="Q29" s="323">
        <f t="shared" si="5"/>
        <v>0.3728029664280479</v>
      </c>
      <c r="R29" s="323">
        <f t="shared" si="5"/>
        <v>0.3843386160481552</v>
      </c>
      <c r="S29" s="323">
        <f t="shared" si="5"/>
        <v>0.3955814165478504</v>
      </c>
    </row>
    <row r="30" spans="2:19" ht="12.75">
      <c r="B30" s="29" t="s">
        <v>23</v>
      </c>
      <c r="F30" s="323">
        <f aca="true" t="shared" si="6" ref="F30:O35">(F7/$E7)-1</f>
        <v>0.04131850098371137</v>
      </c>
      <c r="G30" s="323">
        <f t="shared" si="6"/>
        <v>0.07442782861269825</v>
      </c>
      <c r="H30" s="323">
        <f t="shared" si="6"/>
        <v>0.11211164370903126</v>
      </c>
      <c r="I30" s="323">
        <f t="shared" si="6"/>
        <v>0.1470367413920337</v>
      </c>
      <c r="J30" s="323">
        <f t="shared" si="6"/>
        <v>0.18082169460511954</v>
      </c>
      <c r="K30" s="323">
        <f t="shared" si="6"/>
        <v>0.2157317895814408</v>
      </c>
      <c r="L30" s="323">
        <f t="shared" si="6"/>
        <v>0.25901320490352164</v>
      </c>
      <c r="M30" s="323">
        <f t="shared" si="6"/>
        <v>0.30383282476292006</v>
      </c>
      <c r="N30" s="323">
        <f t="shared" si="6"/>
        <v>0.35023640196474415</v>
      </c>
      <c r="O30" s="323">
        <f t="shared" si="6"/>
        <v>0.39095096100503435</v>
      </c>
      <c r="P30" s="323">
        <f t="shared" si="5"/>
        <v>0.42938389957483225</v>
      </c>
      <c r="Q30" s="323">
        <f t="shared" si="5"/>
        <v>0.4490606228834797</v>
      </c>
      <c r="R30" s="323">
        <f t="shared" si="5"/>
        <v>0.4724164024643043</v>
      </c>
      <c r="S30" s="323">
        <f t="shared" si="5"/>
        <v>0.4981322647520998</v>
      </c>
    </row>
    <row r="31" spans="2:19" ht="12.75">
      <c r="B31" s="32" t="s">
        <v>24</v>
      </c>
      <c r="F31" s="323">
        <f t="shared" si="6"/>
        <v>0.05602788192319985</v>
      </c>
      <c r="G31" s="323">
        <f t="shared" si="6"/>
        <v>0.11406501551821613</v>
      </c>
      <c r="H31" s="323">
        <f t="shared" si="6"/>
        <v>0.17900864593256505</v>
      </c>
      <c r="I31" s="323">
        <f t="shared" si="6"/>
        <v>0.23271960819343684</v>
      </c>
      <c r="J31" s="323">
        <f t="shared" si="6"/>
        <v>0.2906514896942902</v>
      </c>
      <c r="K31" s="323">
        <f t="shared" si="6"/>
        <v>0.3409056488022226</v>
      </c>
      <c r="L31" s="323">
        <f t="shared" si="6"/>
        <v>0.38670170622003175</v>
      </c>
      <c r="M31" s="323">
        <f t="shared" si="6"/>
        <v>0.4331353498777677</v>
      </c>
      <c r="N31" s="323">
        <f t="shared" si="6"/>
        <v>0.4824405009735304</v>
      </c>
      <c r="O31" s="323">
        <f t="shared" si="6"/>
        <v>0.5353911979262693</v>
      </c>
      <c r="P31" s="323">
        <f t="shared" si="5"/>
        <v>0.5876543058145878</v>
      </c>
      <c r="Q31" s="323">
        <f t="shared" si="5"/>
        <v>0.6008642458120779</v>
      </c>
      <c r="R31" s="323">
        <f t="shared" si="5"/>
        <v>0.6415693960127173</v>
      </c>
      <c r="S31" s="323">
        <f t="shared" si="5"/>
        <v>0.6835748763044347</v>
      </c>
    </row>
    <row r="32" spans="2:19" ht="12.75">
      <c r="B32" s="32" t="s">
        <v>25</v>
      </c>
      <c r="F32" s="323">
        <f t="shared" si="6"/>
        <v>0.039830484350650286</v>
      </c>
      <c r="G32" s="323">
        <f t="shared" si="6"/>
        <v>0.07912689439942211</v>
      </c>
      <c r="H32" s="323">
        <f t="shared" si="6"/>
        <v>0.1255050122668273</v>
      </c>
      <c r="I32" s="323">
        <f t="shared" si="6"/>
        <v>0.16991840965733873</v>
      </c>
      <c r="J32" s="323">
        <f t="shared" si="6"/>
        <v>0.2147968423176061</v>
      </c>
      <c r="K32" s="323">
        <f t="shared" si="6"/>
        <v>0.2657270273362753</v>
      </c>
      <c r="L32" s="323">
        <f t="shared" si="6"/>
        <v>0.3107570214418558</v>
      </c>
      <c r="M32" s="323">
        <f t="shared" si="6"/>
        <v>0.3535849358773817</v>
      </c>
      <c r="N32" s="323">
        <f t="shared" si="6"/>
        <v>0.3985214379174482</v>
      </c>
      <c r="O32" s="323">
        <f t="shared" si="6"/>
        <v>0.446287174036067</v>
      </c>
      <c r="P32" s="323">
        <f t="shared" si="5"/>
        <v>0.4931645726898628</v>
      </c>
      <c r="Q32" s="323">
        <f t="shared" si="5"/>
        <v>0.5102960259166474</v>
      </c>
      <c r="R32" s="323">
        <f t="shared" si="5"/>
        <v>0.5519891962775447</v>
      </c>
      <c r="S32" s="323">
        <f t="shared" si="5"/>
        <v>0.5933853326775869</v>
      </c>
    </row>
    <row r="33" spans="2:19" ht="12.75">
      <c r="B33" s="32" t="s">
        <v>205</v>
      </c>
      <c r="F33" s="323">
        <f t="shared" si="6"/>
        <v>0.03707187313997662</v>
      </c>
      <c r="G33" s="323">
        <f t="shared" si="6"/>
        <v>0.06618280952625888</v>
      </c>
      <c r="H33" s="323">
        <f t="shared" si="6"/>
        <v>0.10016834818902609</v>
      </c>
      <c r="I33" s="323">
        <f t="shared" si="6"/>
        <v>0.1331393887733583</v>
      </c>
      <c r="J33" s="323">
        <f t="shared" si="6"/>
        <v>0.1678596802045751</v>
      </c>
      <c r="K33" s="323">
        <f t="shared" si="6"/>
        <v>0.20414030445964704</v>
      </c>
      <c r="L33" s="323">
        <f t="shared" si="6"/>
        <v>0.24598568138860033</v>
      </c>
      <c r="M33" s="323">
        <f t="shared" si="6"/>
        <v>0.2897149405221693</v>
      </c>
      <c r="N33" s="323">
        <f t="shared" si="6"/>
        <v>0.33509299903719847</v>
      </c>
      <c r="O33" s="323">
        <f t="shared" si="6"/>
        <v>0.36854884278047995</v>
      </c>
      <c r="P33" s="323">
        <f t="shared" si="5"/>
        <v>0.3996113205823544</v>
      </c>
      <c r="Q33" s="323">
        <f t="shared" si="5"/>
        <v>0.4155543130420325</v>
      </c>
      <c r="R33" s="323">
        <f t="shared" si="5"/>
        <v>0.4337165297042087</v>
      </c>
      <c r="S33" s="323">
        <f t="shared" si="5"/>
        <v>0.4530731762074236</v>
      </c>
    </row>
    <row r="34" spans="2:19" ht="12.75">
      <c r="B34" s="32" t="s">
        <v>204</v>
      </c>
      <c r="F34" s="323">
        <f t="shared" si="6"/>
        <v>0.0527973003304385</v>
      </c>
      <c r="G34" s="323">
        <f t="shared" si="6"/>
        <v>0.10709658429545454</v>
      </c>
      <c r="H34" s="323">
        <f t="shared" si="6"/>
        <v>0.16833731102878335</v>
      </c>
      <c r="I34" s="323">
        <f t="shared" si="6"/>
        <v>0.22019386786476192</v>
      </c>
      <c r="J34" s="323">
        <f t="shared" si="6"/>
        <v>0.275522230414033</v>
      </c>
      <c r="K34" s="323">
        <f t="shared" si="6"/>
        <v>0.32591122333422895</v>
      </c>
      <c r="L34" s="323">
        <f t="shared" si="6"/>
        <v>0.3715544889208633</v>
      </c>
      <c r="M34" s="323">
        <f t="shared" si="6"/>
        <v>0.4172689675151018</v>
      </c>
      <c r="N34" s="323">
        <f t="shared" si="6"/>
        <v>0.4657027886850942</v>
      </c>
      <c r="O34" s="323">
        <f t="shared" si="6"/>
        <v>0.5176193417912756</v>
      </c>
      <c r="P34" s="323">
        <f t="shared" si="5"/>
        <v>0.5688082664326197</v>
      </c>
      <c r="Q34" s="323">
        <f t="shared" si="5"/>
        <v>0.582800354821392</v>
      </c>
      <c r="R34" s="323">
        <f t="shared" si="5"/>
        <v>0.6237025662924431</v>
      </c>
      <c r="S34" s="323">
        <f t="shared" si="5"/>
        <v>0.66558651254443</v>
      </c>
    </row>
    <row r="35" spans="2:19" ht="12.75">
      <c r="B35" s="39" t="s">
        <v>70</v>
      </c>
      <c r="F35" s="323">
        <f t="shared" si="6"/>
        <v>0.03979049113227773</v>
      </c>
      <c r="G35" s="323">
        <f t="shared" si="6"/>
        <v>0.07325599888215484</v>
      </c>
      <c r="H35" s="323">
        <f t="shared" si="6"/>
        <v>0.11195342509969164</v>
      </c>
      <c r="I35" s="323">
        <f t="shared" si="6"/>
        <v>0.1481894011070033</v>
      </c>
      <c r="J35" s="323">
        <f t="shared" si="6"/>
        <v>0.18647242391903385</v>
      </c>
      <c r="K35" s="323">
        <f t="shared" si="6"/>
        <v>0.22519210845720528</v>
      </c>
      <c r="L35" s="323">
        <f t="shared" si="6"/>
        <v>0.26769406586009237</v>
      </c>
      <c r="M35" s="323">
        <f t="shared" si="6"/>
        <v>0.3117665305091031</v>
      </c>
      <c r="N35" s="323">
        <f t="shared" si="6"/>
        <v>0.357672870464971</v>
      </c>
      <c r="O35" s="323">
        <f t="shared" si="6"/>
        <v>0.3943202088504496</v>
      </c>
      <c r="P35" s="323">
        <f t="shared" si="5"/>
        <v>0.4288621546398179</v>
      </c>
      <c r="Q35" s="323">
        <f t="shared" si="5"/>
        <v>0.44446787404203425</v>
      </c>
      <c r="R35" s="323">
        <f t="shared" si="5"/>
        <v>0.4665613898850516</v>
      </c>
      <c r="S35" s="323">
        <f t="shared" si="5"/>
        <v>0.4898125647640754</v>
      </c>
    </row>
    <row r="36" ht="12.75">
      <c r="F36" s="323"/>
    </row>
    <row r="37" spans="2:19" ht="12.75">
      <c r="B37" s="29" t="s">
        <v>22</v>
      </c>
      <c r="F37" s="2">
        <f>F6-$E6</f>
        <v>1892.699999999997</v>
      </c>
      <c r="G37" s="2">
        <f aca="true" t="shared" si="7" ref="G37:S37">G6-$E6</f>
        <v>3328.3199999999997</v>
      </c>
      <c r="H37" s="2">
        <f t="shared" si="7"/>
        <v>5078.309999999998</v>
      </c>
      <c r="I37" s="2">
        <f t="shared" si="7"/>
        <v>6900.710000000006</v>
      </c>
      <c r="J37" s="2">
        <f t="shared" si="7"/>
        <v>9048.145000000004</v>
      </c>
      <c r="K37" s="2">
        <f t="shared" si="7"/>
        <v>11322.080910000004</v>
      </c>
      <c r="L37" s="2">
        <f t="shared" si="7"/>
        <v>13714.636685387537</v>
      </c>
      <c r="M37" s="2">
        <f t="shared" si="7"/>
        <v>16246.210561050451</v>
      </c>
      <c r="N37" s="2">
        <f t="shared" si="7"/>
        <v>18881.32021579957</v>
      </c>
      <c r="O37" s="2">
        <f t="shared" si="7"/>
        <v>20328.001984798393</v>
      </c>
      <c r="P37" s="2">
        <f t="shared" si="7"/>
        <v>21623.048748998073</v>
      </c>
      <c r="Q37" s="2">
        <f t="shared" si="7"/>
        <v>22291.492415488625</v>
      </c>
      <c r="R37" s="2">
        <f t="shared" si="7"/>
        <v>22981.258509568215</v>
      </c>
      <c r="S37" s="2">
        <f t="shared" si="7"/>
        <v>23653.513895487136</v>
      </c>
    </row>
    <row r="38" spans="2:19" ht="12.75">
      <c r="B38" s="29" t="s">
        <v>23</v>
      </c>
      <c r="F38" s="2">
        <f aca="true" t="shared" si="8" ref="F38:S43">F7-$E7</f>
        <v>3152.300000000003</v>
      </c>
      <c r="G38" s="2">
        <f t="shared" si="8"/>
        <v>5678.300000000003</v>
      </c>
      <c r="H38" s="2">
        <f t="shared" si="8"/>
        <v>8553.300000000003</v>
      </c>
      <c r="I38" s="2">
        <f t="shared" si="8"/>
        <v>11217.830000000002</v>
      </c>
      <c r="J38" s="2">
        <f t="shared" si="8"/>
        <v>13795.3753</v>
      </c>
      <c r="K38" s="2">
        <f t="shared" si="8"/>
        <v>16458.760702999993</v>
      </c>
      <c r="L38" s="2">
        <f t="shared" si="8"/>
        <v>19760.816737742905</v>
      </c>
      <c r="M38" s="2">
        <f t="shared" si="8"/>
        <v>23180.226549790023</v>
      </c>
      <c r="N38" s="2">
        <f t="shared" si="8"/>
        <v>26720.480744175642</v>
      </c>
      <c r="O38" s="2">
        <f t="shared" si="8"/>
        <v>29826.704382668788</v>
      </c>
      <c r="P38" s="2">
        <f t="shared" si="8"/>
        <v>32758.857035092806</v>
      </c>
      <c r="Q38" s="2">
        <f t="shared" si="8"/>
        <v>34260.04738346244</v>
      </c>
      <c r="R38" s="2">
        <f t="shared" si="8"/>
        <v>36041.92286828843</v>
      </c>
      <c r="S38" s="2">
        <f t="shared" si="8"/>
        <v>38003.85543505252</v>
      </c>
    </row>
    <row r="39" spans="2:19" ht="12.75">
      <c r="B39" s="32" t="s">
        <v>24</v>
      </c>
      <c r="F39" s="2">
        <f t="shared" si="8"/>
        <v>1275.8110743603138</v>
      </c>
      <c r="G39" s="2">
        <f t="shared" si="8"/>
        <v>2597.3748248184747</v>
      </c>
      <c r="H39" s="2">
        <f t="shared" si="8"/>
        <v>4076.206435932454</v>
      </c>
      <c r="I39" s="2">
        <f t="shared" si="8"/>
        <v>5299.258925421527</v>
      </c>
      <c r="J39" s="2">
        <f t="shared" si="8"/>
        <v>6618.425980114589</v>
      </c>
      <c r="K39" s="2">
        <f t="shared" si="8"/>
        <v>7762.763594205564</v>
      </c>
      <c r="L39" s="2">
        <f t="shared" si="8"/>
        <v>8805.585760779173</v>
      </c>
      <c r="M39" s="2">
        <f t="shared" si="8"/>
        <v>9862.926405614613</v>
      </c>
      <c r="N39" s="2">
        <f t="shared" si="8"/>
        <v>10985.654155294826</v>
      </c>
      <c r="O39" s="2">
        <f t="shared" si="8"/>
        <v>12191.394641076571</v>
      </c>
      <c r="P39" s="2">
        <f t="shared" si="8"/>
        <v>13381.478034123684</v>
      </c>
      <c r="Q39" s="2">
        <f t="shared" si="8"/>
        <v>13682.28161908759</v>
      </c>
      <c r="R39" s="2">
        <f t="shared" si="8"/>
        <v>14609.178721509947</v>
      </c>
      <c r="S39" s="2">
        <f t="shared" si="8"/>
        <v>15565.685644499768</v>
      </c>
    </row>
    <row r="40" spans="2:19" ht="12.75">
      <c r="B40" s="32" t="s">
        <v>25</v>
      </c>
      <c r="F40" s="2">
        <f t="shared" si="8"/>
        <v>225.96705063969057</v>
      </c>
      <c r="G40" s="2">
        <f t="shared" si="8"/>
        <v>448.9041809360715</v>
      </c>
      <c r="H40" s="2">
        <f t="shared" si="8"/>
        <v>712.0173888111449</v>
      </c>
      <c r="I40" s="2">
        <f t="shared" si="8"/>
        <v>963.9843076381949</v>
      </c>
      <c r="J40" s="2">
        <f t="shared" si="8"/>
        <v>1218.5894732770366</v>
      </c>
      <c r="K40" s="2">
        <f t="shared" si="8"/>
        <v>1507.5275538659198</v>
      </c>
      <c r="L40" s="2">
        <f t="shared" si="8"/>
        <v>1762.9925607380883</v>
      </c>
      <c r="M40" s="2">
        <f t="shared" si="8"/>
        <v>2005.9646879371094</v>
      </c>
      <c r="N40" s="2">
        <f t="shared" si="8"/>
        <v>2260.8992938702277</v>
      </c>
      <c r="O40" s="2">
        <f t="shared" si="8"/>
        <v>2531.884763625928</v>
      </c>
      <c r="P40" s="2">
        <f t="shared" si="8"/>
        <v>2797.830500619867</v>
      </c>
      <c r="Q40" s="2">
        <f t="shared" si="8"/>
        <v>2895.020982280809</v>
      </c>
      <c r="R40" s="2">
        <f t="shared" si="8"/>
        <v>3131.5554581191964</v>
      </c>
      <c r="S40" s="2">
        <f t="shared" si="8"/>
        <v>3366.404795321473</v>
      </c>
    </row>
    <row r="41" spans="2:19" ht="12.75">
      <c r="B41" s="32" t="s">
        <v>205</v>
      </c>
      <c r="F41" s="2">
        <f t="shared" si="8"/>
        <v>5045</v>
      </c>
      <c r="G41" s="2">
        <f t="shared" si="8"/>
        <v>9006.619999999995</v>
      </c>
      <c r="H41" s="2">
        <f t="shared" si="8"/>
        <v>13631.609999999986</v>
      </c>
      <c r="I41" s="2">
        <f t="shared" si="8"/>
        <v>18118.540000000008</v>
      </c>
      <c r="J41" s="2">
        <f t="shared" si="8"/>
        <v>22843.520300000004</v>
      </c>
      <c r="K41" s="2">
        <f t="shared" si="8"/>
        <v>27780.841612999997</v>
      </c>
      <c r="L41" s="2">
        <f t="shared" si="8"/>
        <v>33475.45342313044</v>
      </c>
      <c r="M41" s="2">
        <f t="shared" si="8"/>
        <v>39426.43711084046</v>
      </c>
      <c r="N41" s="2">
        <f t="shared" si="8"/>
        <v>45601.800959975226</v>
      </c>
      <c r="O41" s="2">
        <f t="shared" si="8"/>
        <v>50154.70636746718</v>
      </c>
      <c r="P41" s="2">
        <f t="shared" si="8"/>
        <v>54381.905784090864</v>
      </c>
      <c r="Q41" s="2">
        <f t="shared" si="8"/>
        <v>56551.53979895107</v>
      </c>
      <c r="R41" s="2">
        <f t="shared" si="8"/>
        <v>59023.18137785664</v>
      </c>
      <c r="S41" s="2">
        <f t="shared" si="8"/>
        <v>61657.36933053966</v>
      </c>
    </row>
    <row r="42" spans="2:19" ht="12.75">
      <c r="B42" s="32" t="s">
        <v>204</v>
      </c>
      <c r="F42" s="2">
        <f t="shared" si="8"/>
        <v>1501.7781250000044</v>
      </c>
      <c r="G42" s="2">
        <f t="shared" si="8"/>
        <v>3046.2790057545462</v>
      </c>
      <c r="H42" s="2">
        <f t="shared" si="8"/>
        <v>4788.223824743596</v>
      </c>
      <c r="I42" s="2">
        <f t="shared" si="8"/>
        <v>6263.243233059722</v>
      </c>
      <c r="J42" s="2">
        <f t="shared" si="8"/>
        <v>7837.015453391628</v>
      </c>
      <c r="K42" s="2">
        <f t="shared" si="8"/>
        <v>9270.291148071483</v>
      </c>
      <c r="L42" s="2">
        <f t="shared" si="8"/>
        <v>10568.578321517263</v>
      </c>
      <c r="M42" s="2">
        <f t="shared" si="8"/>
        <v>11868.89109355172</v>
      </c>
      <c r="N42" s="2">
        <f t="shared" si="8"/>
        <v>13246.553449165054</v>
      </c>
      <c r="O42" s="2">
        <f t="shared" si="8"/>
        <v>14723.279404702502</v>
      </c>
      <c r="P42" s="2">
        <f t="shared" si="8"/>
        <v>16179.308534743548</v>
      </c>
      <c r="Q42" s="2">
        <f t="shared" si="8"/>
        <v>16577.3026013684</v>
      </c>
      <c r="R42" s="2">
        <f t="shared" si="8"/>
        <v>17740.734179629144</v>
      </c>
      <c r="S42" s="2">
        <f t="shared" si="8"/>
        <v>18932.090439821237</v>
      </c>
    </row>
    <row r="43" spans="2:19" ht="12.75">
      <c r="B43" s="39" t="s">
        <v>70</v>
      </c>
      <c r="F43" s="2">
        <f t="shared" si="8"/>
        <v>6546.778125000012</v>
      </c>
      <c r="G43" s="2">
        <f t="shared" si="8"/>
        <v>12052.89900575456</v>
      </c>
      <c r="H43" s="2">
        <f t="shared" si="8"/>
        <v>18419.833824743575</v>
      </c>
      <c r="I43" s="2">
        <f t="shared" si="8"/>
        <v>24381.783233059745</v>
      </c>
      <c r="J43" s="2">
        <f t="shared" si="8"/>
        <v>30680.535753391625</v>
      </c>
      <c r="K43" s="2">
        <f t="shared" si="8"/>
        <v>37051.132761071494</v>
      </c>
      <c r="L43" s="2">
        <f t="shared" si="8"/>
        <v>44044.03174464771</v>
      </c>
      <c r="M43" s="2">
        <f t="shared" si="8"/>
        <v>51295.32820439219</v>
      </c>
      <c r="N43" s="2">
        <f t="shared" si="8"/>
        <v>58848.35440914027</v>
      </c>
      <c r="O43" s="2">
        <f t="shared" si="8"/>
        <v>64877.98577216966</v>
      </c>
      <c r="P43" s="2">
        <f t="shared" si="8"/>
        <v>70561.21431883442</v>
      </c>
      <c r="Q43" s="2">
        <f t="shared" si="8"/>
        <v>73128.84240031947</v>
      </c>
      <c r="R43" s="2">
        <f t="shared" si="8"/>
        <v>76763.9155574858</v>
      </c>
      <c r="S43" s="2">
        <f t="shared" si="8"/>
        <v>80589.4597703609</v>
      </c>
    </row>
    <row r="47" spans="2:4" ht="12.75">
      <c r="B47" s="316"/>
      <c r="C47" t="s">
        <v>193</v>
      </c>
      <c r="D47" t="s">
        <v>197</v>
      </c>
    </row>
    <row r="48" spans="2:4" ht="12.75">
      <c r="B48" s="325" t="s">
        <v>22</v>
      </c>
      <c r="C48" s="323">
        <v>0.14624171512728723</v>
      </c>
      <c r="D48" s="323">
        <v>0.30976850578961823</v>
      </c>
    </row>
    <row r="49" spans="2:4" ht="12.75">
      <c r="B49" s="325" t="s">
        <v>23</v>
      </c>
      <c r="C49" s="323">
        <v>0.18806593198659383</v>
      </c>
      <c r="D49" s="323">
        <v>0.36039011831961165</v>
      </c>
    </row>
    <row r="50" spans="2:4" ht="12.75">
      <c r="B50" s="326" t="s">
        <v>205</v>
      </c>
      <c r="C50" s="323">
        <v>0.16967176944657236</v>
      </c>
      <c r="D50" s="323">
        <v>0.3381268880947166</v>
      </c>
    </row>
    <row r="51" spans="2:4" ht="12.75">
      <c r="B51" s="326" t="s">
        <v>24</v>
      </c>
      <c r="C51" s="323">
        <v>0.302329798725556</v>
      </c>
      <c r="D51" s="323">
        <v>0.46090335396136206</v>
      </c>
    </row>
    <row r="52" spans="2:4" ht="12.75">
      <c r="B52" s="326" t="s">
        <v>25</v>
      </c>
      <c r="C52" s="323">
        <v>0.24998971173208795</v>
      </c>
      <c r="D52" s="323">
        <v>0.5339500661087762</v>
      </c>
    </row>
    <row r="53" spans="2:4" ht="12.75">
      <c r="B53" s="326" t="s">
        <v>204</v>
      </c>
      <c r="C53" s="323">
        <v>0.2865530249351629</v>
      </c>
      <c r="D53" s="323">
        <v>0.4829216867514001</v>
      </c>
    </row>
    <row r="54" spans="2:4" ht="12.75">
      <c r="B54" s="327" t="s">
        <v>70</v>
      </c>
      <c r="C54" s="323">
        <v>0.18961011914715065</v>
      </c>
      <c r="D54" s="323">
        <v>0.3628269079428399</v>
      </c>
    </row>
    <row r="57" spans="2:19" s="315" customFormat="1" ht="12.75">
      <c r="B57" s="316"/>
      <c r="C57" s="316"/>
      <c r="D57" s="315" t="s">
        <v>5</v>
      </c>
      <c r="E57" s="317" t="s">
        <v>188</v>
      </c>
      <c r="F57" s="317" t="s">
        <v>189</v>
      </c>
      <c r="G57" s="317" t="s">
        <v>190</v>
      </c>
      <c r="H57" s="317" t="s">
        <v>191</v>
      </c>
      <c r="I57" s="317" t="s">
        <v>192</v>
      </c>
      <c r="J57" s="317" t="s">
        <v>193</v>
      </c>
      <c r="K57" s="317" t="s">
        <v>194</v>
      </c>
      <c r="L57" s="317" t="s">
        <v>195</v>
      </c>
      <c r="M57" s="317" t="s">
        <v>196</v>
      </c>
      <c r="N57" s="317" t="s">
        <v>197</v>
      </c>
      <c r="O57" s="317" t="s">
        <v>198</v>
      </c>
      <c r="P57" s="317" t="s">
        <v>199</v>
      </c>
      <c r="Q57" s="317" t="s">
        <v>200</v>
      </c>
      <c r="R57" s="317" t="s">
        <v>201</v>
      </c>
      <c r="S57" s="317" t="s">
        <v>202</v>
      </c>
    </row>
    <row r="58" spans="2:22" ht="12.75">
      <c r="B58" s="29" t="s">
        <v>22</v>
      </c>
      <c r="D58" s="323">
        <f>D6/C6-1</f>
        <v>0.0663991815908318</v>
      </c>
      <c r="E58" s="323">
        <f aca="true" t="shared" si="9" ref="E58:S58">E6/D6-1</f>
        <v>0.04626534716180042</v>
      </c>
      <c r="F58" s="323">
        <f t="shared" si="9"/>
        <v>0.03165351881366618</v>
      </c>
      <c r="G58" s="323">
        <f t="shared" si="9"/>
        <v>0.023272650639518888</v>
      </c>
      <c r="H58" s="323">
        <f t="shared" si="9"/>
        <v>0.027723659125682643</v>
      </c>
      <c r="I58" s="323">
        <f t="shared" si="9"/>
        <v>0.028091979033986858</v>
      </c>
      <c r="J58" s="323">
        <f t="shared" si="9"/>
        <v>0.03219783608998639</v>
      </c>
      <c r="K58" s="323">
        <f t="shared" si="9"/>
        <v>0.033031016112225586</v>
      </c>
      <c r="L58" s="323">
        <f t="shared" si="9"/>
        <v>0.03364282243798922</v>
      </c>
      <c r="M58" s="323">
        <f t="shared" si="9"/>
        <v>0.03443899462861033</v>
      </c>
      <c r="N58" s="323">
        <f t="shared" si="9"/>
        <v>0.0346540236948234</v>
      </c>
      <c r="O58" s="323">
        <f t="shared" si="9"/>
        <v>0.018387929641110023</v>
      </c>
      <c r="P58" s="323">
        <f t="shared" si="9"/>
        <v>0.01616337439287996</v>
      </c>
      <c r="Q58" s="323">
        <f t="shared" si="9"/>
        <v>0.008210088841768881</v>
      </c>
      <c r="R58" s="323">
        <f t="shared" si="9"/>
        <v>0.008402990015473621</v>
      </c>
      <c r="S58" s="323">
        <f t="shared" si="9"/>
        <v>0.008121423739366307</v>
      </c>
      <c r="T58" s="323"/>
      <c r="U58" s="323"/>
      <c r="V58" s="323"/>
    </row>
    <row r="59" spans="2:22" ht="12.75">
      <c r="B59" s="29" t="s">
        <v>23</v>
      </c>
      <c r="D59" s="323">
        <f aca="true" t="shared" si="10" ref="D59:S64">D7/C7-1</f>
        <v>0.057931134315999167</v>
      </c>
      <c r="E59" s="323">
        <f t="shared" si="10"/>
        <v>0.03409975408977828</v>
      </c>
      <c r="F59" s="323">
        <f t="shared" si="10"/>
        <v>0.04131850098371137</v>
      </c>
      <c r="G59" s="323">
        <f t="shared" si="10"/>
        <v>0.03179558184907805</v>
      </c>
      <c r="H59" s="323">
        <f t="shared" si="10"/>
        <v>0.03507337960986212</v>
      </c>
      <c r="I59" s="323">
        <f t="shared" si="10"/>
        <v>0.03140430898333446</v>
      </c>
      <c r="J59" s="323">
        <f t="shared" si="10"/>
        <v>0.029454115978956974</v>
      </c>
      <c r="K59" s="323">
        <f t="shared" si="10"/>
        <v>0.02956423915297024</v>
      </c>
      <c r="L59" s="323">
        <f t="shared" si="10"/>
        <v>0.03560112163965212</v>
      </c>
      <c r="M59" s="323">
        <f t="shared" si="10"/>
        <v>0.03559900697215701</v>
      </c>
      <c r="N59" s="323">
        <f t="shared" si="10"/>
        <v>0.03559012805975481</v>
      </c>
      <c r="O59" s="323">
        <f t="shared" si="10"/>
        <v>0.03015365233898737</v>
      </c>
      <c r="P59" s="323">
        <f t="shared" si="10"/>
        <v>0.027630692703952686</v>
      </c>
      <c r="Q59" s="323">
        <f t="shared" si="10"/>
        <v>0.013765877252780001</v>
      </c>
      <c r="R59" s="323">
        <f t="shared" si="10"/>
        <v>0.016117876099861927</v>
      </c>
      <c r="S59" s="323">
        <f t="shared" si="10"/>
        <v>0.017465074584035012</v>
      </c>
      <c r="T59" s="323"/>
      <c r="U59" s="323"/>
      <c r="V59" s="323"/>
    </row>
    <row r="60" spans="2:22" ht="12.75">
      <c r="B60" s="32" t="s">
        <v>24</v>
      </c>
      <c r="D60" s="323">
        <f t="shared" si="10"/>
        <v>0.06036222012930792</v>
      </c>
      <c r="E60" s="323">
        <f t="shared" si="10"/>
        <v>0.030917914859631912</v>
      </c>
      <c r="F60" s="323">
        <f t="shared" si="10"/>
        <v>0.05602788192319985</v>
      </c>
      <c r="G60" s="323">
        <f t="shared" si="10"/>
        <v>0.05495795574007123</v>
      </c>
      <c r="H60" s="323">
        <f t="shared" si="10"/>
        <v>0.05829429118563567</v>
      </c>
      <c r="I60" s="323">
        <f t="shared" si="10"/>
        <v>0.04555603764753391</v>
      </c>
      <c r="J60" s="323">
        <f t="shared" si="10"/>
        <v>0.04699518131763414</v>
      </c>
      <c r="K60" s="323">
        <f t="shared" si="10"/>
        <v>0.038937048079366265</v>
      </c>
      <c r="L60" s="323">
        <f t="shared" si="10"/>
        <v>0.03415307964338643</v>
      </c>
      <c r="M60" s="323">
        <f t="shared" si="10"/>
        <v>0.03348495458645395</v>
      </c>
      <c r="N60" s="323">
        <f t="shared" si="10"/>
        <v>0.03440369473823113</v>
      </c>
      <c r="O60" s="323">
        <f t="shared" si="10"/>
        <v>0.03571859843141478</v>
      </c>
      <c r="P60" s="323">
        <f t="shared" si="10"/>
        <v>0.03403895239135535</v>
      </c>
      <c r="Q60" s="323">
        <f t="shared" si="10"/>
        <v>0.008320413297220997</v>
      </c>
      <c r="R60" s="323">
        <f t="shared" si="10"/>
        <v>0.025426984397412644</v>
      </c>
      <c r="S60" s="323">
        <f t="shared" si="10"/>
        <v>0.025588610748803253</v>
      </c>
      <c r="T60" s="323"/>
      <c r="U60" s="323"/>
      <c r="V60" s="323"/>
    </row>
    <row r="61" spans="2:22" ht="12.75">
      <c r="B61" s="32" t="s">
        <v>25</v>
      </c>
      <c r="D61" s="323">
        <f t="shared" si="10"/>
        <v>0.09750611635641926</v>
      </c>
      <c r="E61" s="323">
        <f t="shared" si="10"/>
        <v>0.07829666284832237</v>
      </c>
      <c r="F61" s="323">
        <f t="shared" si="10"/>
        <v>0.039830484350650286</v>
      </c>
      <c r="G61" s="323">
        <f t="shared" si="10"/>
        <v>0.03779116946481098</v>
      </c>
      <c r="H61" s="323">
        <f t="shared" si="10"/>
        <v>0.04297744603355147</v>
      </c>
      <c r="I61" s="323">
        <f t="shared" si="10"/>
        <v>0.03946086148569017</v>
      </c>
      <c r="J61" s="323">
        <f t="shared" si="10"/>
        <v>0.03836030982144489</v>
      </c>
      <c r="K61" s="323">
        <f t="shared" si="10"/>
        <v>0.04192485792233702</v>
      </c>
      <c r="L61" s="323">
        <f t="shared" si="10"/>
        <v>0.03557638664029006</v>
      </c>
      <c r="M61" s="323">
        <f t="shared" si="10"/>
        <v>0.03267418273175782</v>
      </c>
      <c r="N61" s="323">
        <f t="shared" si="10"/>
        <v>0.03319813987951847</v>
      </c>
      <c r="O61" s="323">
        <f t="shared" si="10"/>
        <v>0.03415445399946626</v>
      </c>
      <c r="P61" s="323">
        <f t="shared" si="10"/>
        <v>0.03241223423352224</v>
      </c>
      <c r="Q61" s="323">
        <f t="shared" si="10"/>
        <v>0.01147325187063819</v>
      </c>
      <c r="R61" s="323">
        <f t="shared" si="10"/>
        <v>0.027605959126848933</v>
      </c>
      <c r="S61" s="323">
        <f t="shared" si="10"/>
        <v>0.02667295397373315</v>
      </c>
      <c r="T61" s="323"/>
      <c r="U61" s="323"/>
      <c r="V61" s="323"/>
    </row>
    <row r="62" spans="2:22" ht="12.75">
      <c r="B62" s="32" t="s">
        <v>205</v>
      </c>
      <c r="D62" s="323">
        <f t="shared" si="10"/>
        <v>0.06161087368450957</v>
      </c>
      <c r="E62" s="323">
        <f t="shared" si="10"/>
        <v>0.03941008415748759</v>
      </c>
      <c r="F62" s="323">
        <f t="shared" si="10"/>
        <v>0.03707187313997662</v>
      </c>
      <c r="G62" s="323">
        <f t="shared" si="10"/>
        <v>0.028070317149902158</v>
      </c>
      <c r="H62" s="323">
        <f t="shared" si="10"/>
        <v>0.0318759019176722</v>
      </c>
      <c r="I62" s="323">
        <f t="shared" si="10"/>
        <v>0.029969086675330603</v>
      </c>
      <c r="J62" s="323">
        <f t="shared" si="10"/>
        <v>0.030640794747062827</v>
      </c>
      <c r="K62" s="323">
        <f t="shared" si="10"/>
        <v>0.031065910459993518</v>
      </c>
      <c r="L62" s="323">
        <f t="shared" si="10"/>
        <v>0.03475124682229702</v>
      </c>
      <c r="M62" s="323">
        <f t="shared" si="10"/>
        <v>0.035096116903072794</v>
      </c>
      <c r="N62" s="323">
        <f t="shared" si="10"/>
        <v>0.035184564502801496</v>
      </c>
      <c r="O62" s="323">
        <f t="shared" si="10"/>
        <v>0.025058811459133024</v>
      </c>
      <c r="P62" s="323">
        <f t="shared" si="10"/>
        <v>0.02269738341144234</v>
      </c>
      <c r="Q62" s="323">
        <f t="shared" si="10"/>
        <v>0.011391014223180562</v>
      </c>
      <c r="R62" s="323">
        <f t="shared" si="10"/>
        <v>0.012830462593233616</v>
      </c>
      <c r="S62" s="323">
        <f t="shared" si="10"/>
        <v>0.013501027645407948</v>
      </c>
      <c r="T62" s="323"/>
      <c r="U62" s="323"/>
      <c r="V62" s="323"/>
    </row>
    <row r="63" spans="2:22" ht="12.75">
      <c r="B63" s="32" t="s">
        <v>204</v>
      </c>
      <c r="D63" s="323">
        <f t="shared" si="10"/>
        <v>0.06731111241006693</v>
      </c>
      <c r="E63" s="323">
        <f t="shared" si="10"/>
        <v>0.040032305119449774</v>
      </c>
      <c r="F63" s="323">
        <f t="shared" si="10"/>
        <v>0.0527973003304385</v>
      </c>
      <c r="G63" s="323">
        <f t="shared" si="10"/>
        <v>0.05157619985155093</v>
      </c>
      <c r="H63" s="323">
        <f t="shared" si="10"/>
        <v>0.05531651673580207</v>
      </c>
      <c r="I63" s="323">
        <f t="shared" si="10"/>
        <v>0.0443849189326293</v>
      </c>
      <c r="J63" s="323">
        <f t="shared" si="10"/>
        <v>0.045343911329509545</v>
      </c>
      <c r="K63" s="323">
        <f t="shared" si="10"/>
        <v>0.03950459797461914</v>
      </c>
      <c r="L63" s="323">
        <f t="shared" si="10"/>
        <v>0.03442407363583255</v>
      </c>
      <c r="M63" s="323">
        <f t="shared" si="10"/>
        <v>0.033330413748422494</v>
      </c>
      <c r="N63" s="323">
        <f t="shared" si="10"/>
        <v>0.03417405043088717</v>
      </c>
      <c r="O63" s="323">
        <f t="shared" si="10"/>
        <v>0.03542092810832176</v>
      </c>
      <c r="P63" s="323">
        <f t="shared" si="10"/>
        <v>0.033729752403474755</v>
      </c>
      <c r="Q63" s="323">
        <f t="shared" si="10"/>
        <v>0.008918928264312065</v>
      </c>
      <c r="R63" s="323">
        <f t="shared" si="10"/>
        <v>0.025841674438888074</v>
      </c>
      <c r="S63" s="323">
        <f t="shared" si="10"/>
        <v>0.02579533168296</v>
      </c>
      <c r="T63" s="323"/>
      <c r="U63" s="323"/>
      <c r="V63" s="323"/>
    </row>
    <row r="64" spans="2:22" ht="12.75">
      <c r="B64" s="39" t="s">
        <v>70</v>
      </c>
      <c r="D64" s="323">
        <f t="shared" si="10"/>
        <v>0.06259148996408403</v>
      </c>
      <c r="E64" s="323">
        <f t="shared" si="10"/>
        <v>0.03951760072481281</v>
      </c>
      <c r="F64" s="323">
        <f t="shared" si="10"/>
        <v>0.03979049113227773</v>
      </c>
      <c r="G64" s="323">
        <f t="shared" si="10"/>
        <v>0.032184856502616155</v>
      </c>
      <c r="H64" s="323">
        <f t="shared" si="10"/>
        <v>0.03605610055554509</v>
      </c>
      <c r="I64" s="323">
        <f t="shared" si="10"/>
        <v>0.03258767425808595</v>
      </c>
      <c r="J64" s="323">
        <f t="shared" si="10"/>
        <v>0.033342079952245474</v>
      </c>
      <c r="K64" s="323">
        <f t="shared" si="10"/>
        <v>0.03263428947659519</v>
      </c>
      <c r="L64" s="323">
        <f t="shared" si="10"/>
        <v>0.034690035227542104</v>
      </c>
      <c r="M64" s="323">
        <f t="shared" si="10"/>
        <v>0.0347658522950558</v>
      </c>
      <c r="N64" s="323">
        <f t="shared" si="10"/>
        <v>0.03499581586218037</v>
      </c>
      <c r="O64" s="323">
        <f t="shared" si="10"/>
        <v>0.026992760320037723</v>
      </c>
      <c r="P64" s="323">
        <f t="shared" si="10"/>
        <v>0.024773323638367373</v>
      </c>
      <c r="Q64" s="323">
        <f t="shared" si="10"/>
        <v>0.010921780909054934</v>
      </c>
      <c r="R64" s="323">
        <f t="shared" si="10"/>
        <v>0.015295262871574566</v>
      </c>
      <c r="S64" s="323">
        <f t="shared" si="10"/>
        <v>0.015854211790511163</v>
      </c>
      <c r="T64" s="323"/>
      <c r="U64" s="323"/>
      <c r="V64" s="323"/>
    </row>
    <row r="65" ht="12.75">
      <c r="D65" s="323"/>
    </row>
  </sheetData>
  <printOptions horizontalCentered="1"/>
  <pageMargins left="0.18" right="0.17" top="0.39" bottom="0.39" header="0.25" footer="0.18"/>
  <pageSetup fitToHeight="1" fitToWidth="1" horizontalDpi="600" verticalDpi="600" orientation="landscape" scale="71" r:id="rId1"/>
  <headerFooter alignWithMargins="0">
    <oddFooter>&amp;ROffice of Data Analysis and Institutional Research, DCU,  &amp;F  &amp;D</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S31"/>
  <sheetViews>
    <sheetView workbookViewId="0" topLeftCell="A1">
      <selection activeCell="A1" sqref="A1"/>
    </sheetView>
  </sheetViews>
  <sheetFormatPr defaultColWidth="9.140625" defaultRowHeight="12.75"/>
  <cols>
    <col min="1" max="1" width="6.57421875" style="0" customWidth="1"/>
    <col min="2" max="2" width="11.57421875" style="0" customWidth="1"/>
    <col min="3" max="19" width="7.57421875" style="0" customWidth="1"/>
  </cols>
  <sheetData>
    <row r="1" spans="1:11" ht="15.75">
      <c r="A1" s="7" t="s">
        <v>0</v>
      </c>
      <c r="B1" s="8"/>
      <c r="C1" s="8"/>
      <c r="D1" s="8"/>
      <c r="E1" s="8"/>
      <c r="F1" s="8"/>
      <c r="G1" s="8"/>
      <c r="H1" s="8"/>
      <c r="I1" s="8"/>
      <c r="J1" s="8"/>
      <c r="K1" s="8"/>
    </row>
    <row r="2" ht="15.75">
      <c r="A2" s="7"/>
    </row>
    <row r="3" spans="1:5" ht="13.5" thickBot="1">
      <c r="A3" s="265" t="s">
        <v>177</v>
      </c>
      <c r="B3" s="10"/>
      <c r="C3" s="10"/>
      <c r="D3" s="10"/>
      <c r="E3" s="10"/>
    </row>
    <row r="4" spans="1:19" ht="13.5" thickBot="1">
      <c r="A4" s="10"/>
      <c r="B4" s="10"/>
      <c r="C4" s="11" t="s">
        <v>2</v>
      </c>
      <c r="D4" s="12" t="s">
        <v>2</v>
      </c>
      <c r="E4" s="13" t="s">
        <v>2</v>
      </c>
      <c r="F4" s="14" t="s">
        <v>3</v>
      </c>
      <c r="G4" s="14"/>
      <c r="H4" s="14"/>
      <c r="I4" s="14"/>
      <c r="J4" s="15"/>
      <c r="K4" s="15"/>
      <c r="L4" s="15"/>
      <c r="M4" s="15"/>
      <c r="N4" s="15"/>
      <c r="O4" s="15"/>
      <c r="P4" s="15"/>
      <c r="Q4" s="15"/>
      <c r="R4" s="16"/>
      <c r="S4" s="17"/>
    </row>
    <row r="5" spans="1:19" ht="13.5" thickBot="1">
      <c r="A5" s="10"/>
      <c r="B5" s="10"/>
      <c r="C5" s="18" t="s">
        <v>4</v>
      </c>
      <c r="D5" s="19" t="s">
        <v>5</v>
      </c>
      <c r="E5" s="20" t="s">
        <v>6</v>
      </c>
      <c r="F5" s="21" t="s">
        <v>7</v>
      </c>
      <c r="G5" s="22" t="s">
        <v>8</v>
      </c>
      <c r="H5" s="23" t="s">
        <v>9</v>
      </c>
      <c r="I5" s="23" t="s">
        <v>10</v>
      </c>
      <c r="J5" s="24" t="s">
        <v>11</v>
      </c>
      <c r="K5" s="25" t="s">
        <v>12</v>
      </c>
      <c r="L5" s="25" t="s">
        <v>13</v>
      </c>
      <c r="M5" s="25" t="s">
        <v>14</v>
      </c>
      <c r="N5" s="25" t="s">
        <v>15</v>
      </c>
      <c r="O5" s="25" t="s">
        <v>16</v>
      </c>
      <c r="P5" s="25" t="s">
        <v>17</v>
      </c>
      <c r="Q5" s="26" t="s">
        <v>18</v>
      </c>
      <c r="R5" s="27" t="s">
        <v>19</v>
      </c>
      <c r="S5" s="28" t="s">
        <v>20</v>
      </c>
    </row>
    <row r="6" spans="1:5" ht="12.75">
      <c r="A6" s="265" t="s">
        <v>178</v>
      </c>
      <c r="B6" s="10"/>
      <c r="C6" s="10"/>
      <c r="D6" s="10"/>
      <c r="E6" s="10"/>
    </row>
    <row r="7" spans="1:5" ht="12.75">
      <c r="A7" s="265"/>
      <c r="B7" s="266"/>
      <c r="C7" s="266"/>
      <c r="D7" s="10"/>
      <c r="E7" s="10"/>
    </row>
    <row r="8" spans="1:19" ht="12.75">
      <c r="A8" s="265"/>
      <c r="B8" s="29" t="s">
        <v>22</v>
      </c>
      <c r="C8" s="81">
        <v>2760.175</v>
      </c>
      <c r="D8" s="31">
        <v>3020.1</v>
      </c>
      <c r="E8" s="31">
        <v>3201.4</v>
      </c>
      <c r="F8" s="1">
        <v>3216</v>
      </c>
      <c r="G8" s="1">
        <v>3278</v>
      </c>
      <c r="H8" s="1">
        <v>3388</v>
      </c>
      <c r="I8" s="1">
        <v>3491</v>
      </c>
      <c r="J8" s="1">
        <v>3590</v>
      </c>
      <c r="K8" s="1">
        <v>3694</v>
      </c>
      <c r="L8" s="1">
        <v>3797</v>
      </c>
      <c r="M8" s="1">
        <v>3900</v>
      </c>
      <c r="N8" s="1">
        <v>4005</v>
      </c>
      <c r="O8" s="1">
        <v>4113</v>
      </c>
      <c r="P8" s="1">
        <v>4203</v>
      </c>
      <c r="Q8" s="1">
        <v>4305</v>
      </c>
      <c r="R8" s="1">
        <v>4404</v>
      </c>
      <c r="S8" s="1">
        <v>4506</v>
      </c>
    </row>
    <row r="9" spans="1:19" ht="12.75">
      <c r="A9" s="265"/>
      <c r="B9" s="29" t="s">
        <v>23</v>
      </c>
      <c r="C9" s="81">
        <v>3592.475</v>
      </c>
      <c r="D9" s="31">
        <v>3865.6</v>
      </c>
      <c r="E9" s="31">
        <v>3987.6</v>
      </c>
      <c r="F9" s="1">
        <v>4075</v>
      </c>
      <c r="G9" s="1">
        <v>4201</v>
      </c>
      <c r="H9" s="1">
        <v>4333</v>
      </c>
      <c r="I9" s="1">
        <v>4453</v>
      </c>
      <c r="J9" s="1">
        <v>4565</v>
      </c>
      <c r="K9" s="1">
        <v>4678</v>
      </c>
      <c r="L9" s="1">
        <v>4788</v>
      </c>
      <c r="M9" s="1">
        <v>4895</v>
      </c>
      <c r="N9" s="1">
        <v>5002</v>
      </c>
      <c r="O9" s="1">
        <v>5109</v>
      </c>
      <c r="P9" s="1">
        <v>5237</v>
      </c>
      <c r="Q9" s="1">
        <v>5350</v>
      </c>
      <c r="R9" s="1">
        <v>5464</v>
      </c>
      <c r="S9" s="1">
        <v>5578</v>
      </c>
    </row>
    <row r="10" spans="1:19" ht="12.75">
      <c r="A10" s="265"/>
      <c r="B10" s="32" t="s">
        <v>24</v>
      </c>
      <c r="C10" s="85">
        <v>683.90625</v>
      </c>
      <c r="D10" s="31">
        <v>744.7</v>
      </c>
      <c r="E10" s="31">
        <v>749.4</v>
      </c>
      <c r="F10" s="1">
        <v>756</v>
      </c>
      <c r="G10" s="1">
        <v>763</v>
      </c>
      <c r="H10" s="1">
        <v>769</v>
      </c>
      <c r="I10" s="1">
        <v>775</v>
      </c>
      <c r="J10" s="1">
        <v>781</v>
      </c>
      <c r="K10" s="1">
        <v>788</v>
      </c>
      <c r="L10" s="1">
        <v>793</v>
      </c>
      <c r="M10" s="1">
        <v>800</v>
      </c>
      <c r="N10" s="1">
        <v>807</v>
      </c>
      <c r="O10" s="1">
        <v>815</v>
      </c>
      <c r="P10" s="1">
        <v>822</v>
      </c>
      <c r="Q10" s="1">
        <v>828</v>
      </c>
      <c r="R10" s="1">
        <v>835</v>
      </c>
      <c r="S10" s="1">
        <v>841</v>
      </c>
    </row>
    <row r="11" spans="1:19" ht="12.75">
      <c r="A11" s="265"/>
      <c r="B11" s="32" t="s">
        <v>25</v>
      </c>
      <c r="C11" s="85">
        <v>38.09375</v>
      </c>
      <c r="D11" s="31">
        <v>41.3</v>
      </c>
      <c r="E11" s="31">
        <v>43.8</v>
      </c>
      <c r="F11" s="1">
        <v>45</v>
      </c>
      <c r="G11" s="1">
        <v>45</v>
      </c>
      <c r="H11" s="1">
        <v>45</v>
      </c>
      <c r="I11" s="1">
        <v>48</v>
      </c>
      <c r="J11" s="1">
        <v>49</v>
      </c>
      <c r="K11" s="1">
        <v>50</v>
      </c>
      <c r="L11" s="1">
        <v>50</v>
      </c>
      <c r="M11" s="1">
        <v>50</v>
      </c>
      <c r="N11" s="1">
        <v>50</v>
      </c>
      <c r="O11" s="1">
        <v>50</v>
      </c>
      <c r="P11" s="1">
        <v>53</v>
      </c>
      <c r="Q11" s="1">
        <v>54</v>
      </c>
      <c r="R11" s="1">
        <v>55</v>
      </c>
      <c r="S11" s="1">
        <v>55</v>
      </c>
    </row>
    <row r="12" spans="1:5" ht="12.75">
      <c r="A12" s="265" t="s">
        <v>69</v>
      </c>
      <c r="B12" s="10"/>
      <c r="C12" s="86"/>
      <c r="D12" s="31"/>
      <c r="E12" s="31"/>
    </row>
    <row r="13" spans="1:19" ht="12.75">
      <c r="A13" s="265"/>
      <c r="B13" s="29" t="s">
        <v>22</v>
      </c>
      <c r="C13" s="81">
        <v>45.575</v>
      </c>
      <c r="D13" s="31">
        <v>41.2</v>
      </c>
      <c r="E13" s="31">
        <v>45.5</v>
      </c>
      <c r="F13">
        <v>46</v>
      </c>
      <c r="G13">
        <v>47</v>
      </c>
      <c r="H13">
        <v>48</v>
      </c>
      <c r="I13">
        <v>50</v>
      </c>
      <c r="J13">
        <v>51</v>
      </c>
      <c r="K13">
        <v>53</v>
      </c>
      <c r="L13">
        <v>54</v>
      </c>
      <c r="M13">
        <v>55</v>
      </c>
      <c r="N13">
        <v>57</v>
      </c>
      <c r="O13">
        <v>58</v>
      </c>
      <c r="P13">
        <v>60</v>
      </c>
      <c r="Q13">
        <v>61</v>
      </c>
      <c r="R13">
        <v>63</v>
      </c>
      <c r="S13">
        <v>64</v>
      </c>
    </row>
    <row r="14" spans="1:19" ht="12.75">
      <c r="A14" s="265"/>
      <c r="B14" s="29" t="s">
        <v>23</v>
      </c>
      <c r="C14" s="81">
        <v>52.225</v>
      </c>
      <c r="D14" s="31">
        <v>79.9</v>
      </c>
      <c r="E14" s="31">
        <v>118.9</v>
      </c>
      <c r="F14">
        <v>122</v>
      </c>
      <c r="G14">
        <v>125</v>
      </c>
      <c r="H14">
        <v>129</v>
      </c>
      <c r="I14">
        <v>133</v>
      </c>
      <c r="J14">
        <v>136</v>
      </c>
      <c r="K14">
        <v>140</v>
      </c>
      <c r="L14">
        <v>143</v>
      </c>
      <c r="M14">
        <v>146</v>
      </c>
      <c r="N14">
        <v>149</v>
      </c>
      <c r="O14">
        <v>152</v>
      </c>
      <c r="P14">
        <v>156</v>
      </c>
      <c r="Q14">
        <v>160</v>
      </c>
      <c r="R14">
        <v>163</v>
      </c>
      <c r="S14">
        <v>166</v>
      </c>
    </row>
    <row r="15" spans="1:19" ht="12.75">
      <c r="A15" s="265"/>
      <c r="B15" s="32" t="s">
        <v>24</v>
      </c>
      <c r="C15" s="85">
        <v>156.15625</v>
      </c>
      <c r="D15" s="31">
        <v>148.7</v>
      </c>
      <c r="E15" s="31">
        <v>158.3</v>
      </c>
      <c r="F15">
        <v>160</v>
      </c>
      <c r="G15">
        <v>161</v>
      </c>
      <c r="H15">
        <v>162</v>
      </c>
      <c r="I15">
        <v>164</v>
      </c>
      <c r="J15">
        <v>165</v>
      </c>
      <c r="K15">
        <v>166</v>
      </c>
      <c r="L15">
        <v>168</v>
      </c>
      <c r="M15">
        <v>169</v>
      </c>
      <c r="N15">
        <v>171</v>
      </c>
      <c r="O15">
        <v>172</v>
      </c>
      <c r="P15">
        <v>173</v>
      </c>
      <c r="Q15">
        <v>175</v>
      </c>
      <c r="R15">
        <v>176</v>
      </c>
      <c r="S15">
        <v>178</v>
      </c>
    </row>
    <row r="16" spans="1:19" ht="12.75">
      <c r="A16" s="265"/>
      <c r="B16" s="32" t="s">
        <v>25</v>
      </c>
      <c r="C16" s="85">
        <v>0.28125</v>
      </c>
      <c r="D16" s="31">
        <v>0.2</v>
      </c>
      <c r="E16" s="31">
        <v>1.3</v>
      </c>
      <c r="F16">
        <v>0</v>
      </c>
      <c r="G16">
        <v>0</v>
      </c>
      <c r="H16">
        <v>0</v>
      </c>
      <c r="I16">
        <v>0</v>
      </c>
      <c r="J16">
        <v>0</v>
      </c>
      <c r="K16">
        <v>0</v>
      </c>
      <c r="L16">
        <v>0</v>
      </c>
      <c r="M16">
        <v>0</v>
      </c>
      <c r="N16">
        <v>0</v>
      </c>
      <c r="O16">
        <v>0</v>
      </c>
      <c r="P16">
        <v>0</v>
      </c>
      <c r="Q16">
        <v>0</v>
      </c>
      <c r="R16">
        <v>0</v>
      </c>
      <c r="S16">
        <v>0</v>
      </c>
    </row>
    <row r="17" spans="1:19" ht="12.75">
      <c r="A17" s="265" t="s">
        <v>179</v>
      </c>
      <c r="B17" s="10"/>
      <c r="C17" s="86"/>
      <c r="D17" s="31"/>
      <c r="E17" s="31"/>
      <c r="F17" s="2"/>
      <c r="G17" s="2"/>
      <c r="H17" s="2"/>
      <c r="I17" s="2"/>
      <c r="J17" s="2"/>
      <c r="K17" s="2"/>
      <c r="L17" s="2"/>
      <c r="M17" s="2"/>
      <c r="N17" s="2"/>
      <c r="O17" s="2"/>
      <c r="P17" s="2"/>
      <c r="Q17" s="2"/>
      <c r="R17" s="2"/>
      <c r="S17" s="2"/>
    </row>
    <row r="18" spans="1:19" ht="12.75">
      <c r="A18" s="265"/>
      <c r="B18" s="29" t="s">
        <v>22</v>
      </c>
      <c r="C18" s="86">
        <f aca="true" t="shared" si="0" ref="C18:D21">+C8+C13</f>
        <v>2805.75</v>
      </c>
      <c r="D18" s="31">
        <f t="shared" si="0"/>
        <v>3061.2999999999997</v>
      </c>
      <c r="E18" s="31">
        <v>3243</v>
      </c>
      <c r="F18" s="2">
        <f aca="true" t="shared" si="1" ref="F18:S18">+F8+F13</f>
        <v>3262</v>
      </c>
      <c r="G18" s="2">
        <f t="shared" si="1"/>
        <v>3325</v>
      </c>
      <c r="H18" s="2">
        <f t="shared" si="1"/>
        <v>3436</v>
      </c>
      <c r="I18" s="2">
        <f t="shared" si="1"/>
        <v>3541</v>
      </c>
      <c r="J18" s="2">
        <f t="shared" si="1"/>
        <v>3641</v>
      </c>
      <c r="K18" s="2">
        <f t="shared" si="1"/>
        <v>3747</v>
      </c>
      <c r="L18" s="2">
        <f t="shared" si="1"/>
        <v>3851</v>
      </c>
      <c r="M18" s="2">
        <f t="shared" si="1"/>
        <v>3955</v>
      </c>
      <c r="N18" s="2">
        <f t="shared" si="1"/>
        <v>4062</v>
      </c>
      <c r="O18" s="2">
        <f t="shared" si="1"/>
        <v>4171</v>
      </c>
      <c r="P18" s="2">
        <f t="shared" si="1"/>
        <v>4263</v>
      </c>
      <c r="Q18" s="2">
        <f t="shared" si="1"/>
        <v>4366</v>
      </c>
      <c r="R18" s="2">
        <f t="shared" si="1"/>
        <v>4467</v>
      </c>
      <c r="S18" s="2">
        <f t="shared" si="1"/>
        <v>4570</v>
      </c>
    </row>
    <row r="19" spans="1:19" ht="12.75">
      <c r="A19" s="265"/>
      <c r="B19" s="29" t="s">
        <v>23</v>
      </c>
      <c r="C19" s="86">
        <f t="shared" si="0"/>
        <v>3644.7</v>
      </c>
      <c r="D19" s="31">
        <f t="shared" si="0"/>
        <v>3945.5</v>
      </c>
      <c r="E19" s="31">
        <f>+E9+E14</f>
        <v>4106.5</v>
      </c>
      <c r="F19" s="2">
        <f aca="true" t="shared" si="2" ref="F19:S19">+F9+F14</f>
        <v>4197</v>
      </c>
      <c r="G19" s="2">
        <f t="shared" si="2"/>
        <v>4326</v>
      </c>
      <c r="H19" s="2">
        <f t="shared" si="2"/>
        <v>4462</v>
      </c>
      <c r="I19" s="2">
        <f t="shared" si="2"/>
        <v>4586</v>
      </c>
      <c r="J19" s="2">
        <f t="shared" si="2"/>
        <v>4701</v>
      </c>
      <c r="K19" s="2">
        <f t="shared" si="2"/>
        <v>4818</v>
      </c>
      <c r="L19" s="2">
        <f t="shared" si="2"/>
        <v>4931</v>
      </c>
      <c r="M19" s="2">
        <f t="shared" si="2"/>
        <v>5041</v>
      </c>
      <c r="N19" s="2">
        <f t="shared" si="2"/>
        <v>5151</v>
      </c>
      <c r="O19" s="2">
        <f t="shared" si="2"/>
        <v>5261</v>
      </c>
      <c r="P19" s="2">
        <f t="shared" si="2"/>
        <v>5393</v>
      </c>
      <c r="Q19" s="2">
        <f t="shared" si="2"/>
        <v>5510</v>
      </c>
      <c r="R19" s="2">
        <f t="shared" si="2"/>
        <v>5627</v>
      </c>
      <c r="S19" s="2">
        <f t="shared" si="2"/>
        <v>5744</v>
      </c>
    </row>
    <row r="20" spans="1:19" ht="12.75">
      <c r="A20" s="10"/>
      <c r="B20" s="32" t="s">
        <v>24</v>
      </c>
      <c r="C20" s="86">
        <f t="shared" si="0"/>
        <v>840.0625</v>
      </c>
      <c r="D20" s="31">
        <f t="shared" si="0"/>
        <v>893.4000000000001</v>
      </c>
      <c r="E20" s="31">
        <f>+E10+E15</f>
        <v>907.7</v>
      </c>
      <c r="F20" s="2">
        <f aca="true" t="shared" si="3" ref="F20:S20">+F10+F15</f>
        <v>916</v>
      </c>
      <c r="G20" s="2">
        <f t="shared" si="3"/>
        <v>924</v>
      </c>
      <c r="H20" s="2">
        <f t="shared" si="3"/>
        <v>931</v>
      </c>
      <c r="I20" s="2">
        <f t="shared" si="3"/>
        <v>939</v>
      </c>
      <c r="J20" s="2">
        <f t="shared" si="3"/>
        <v>946</v>
      </c>
      <c r="K20" s="2">
        <f t="shared" si="3"/>
        <v>954</v>
      </c>
      <c r="L20" s="2">
        <f t="shared" si="3"/>
        <v>961</v>
      </c>
      <c r="M20" s="2">
        <f t="shared" si="3"/>
        <v>969</v>
      </c>
      <c r="N20" s="2">
        <f t="shared" si="3"/>
        <v>978</v>
      </c>
      <c r="O20" s="2">
        <f t="shared" si="3"/>
        <v>987</v>
      </c>
      <c r="P20" s="2">
        <f t="shared" si="3"/>
        <v>995</v>
      </c>
      <c r="Q20" s="2">
        <f t="shared" si="3"/>
        <v>1003</v>
      </c>
      <c r="R20" s="2">
        <f t="shared" si="3"/>
        <v>1011</v>
      </c>
      <c r="S20" s="2">
        <f t="shared" si="3"/>
        <v>1019</v>
      </c>
    </row>
    <row r="21" spans="1:19" ht="13.5" thickBot="1">
      <c r="A21" s="10"/>
      <c r="B21" s="32" t="s">
        <v>25</v>
      </c>
      <c r="C21" s="88">
        <f t="shared" si="0"/>
        <v>38.375</v>
      </c>
      <c r="D21" s="37">
        <f t="shared" si="0"/>
        <v>41.5</v>
      </c>
      <c r="E21" s="37">
        <f>+E11+E16</f>
        <v>45.099999999999994</v>
      </c>
      <c r="F21" s="38">
        <f aca="true" t="shared" si="4" ref="F21:S21">+F11+F16</f>
        <v>45</v>
      </c>
      <c r="G21" s="38">
        <f t="shared" si="4"/>
        <v>45</v>
      </c>
      <c r="H21" s="38">
        <f t="shared" si="4"/>
        <v>45</v>
      </c>
      <c r="I21" s="38">
        <f t="shared" si="4"/>
        <v>48</v>
      </c>
      <c r="J21" s="38">
        <f t="shared" si="4"/>
        <v>49</v>
      </c>
      <c r="K21" s="38">
        <f t="shared" si="4"/>
        <v>50</v>
      </c>
      <c r="L21" s="38">
        <f t="shared" si="4"/>
        <v>50</v>
      </c>
      <c r="M21" s="38">
        <f t="shared" si="4"/>
        <v>50</v>
      </c>
      <c r="N21" s="38">
        <f t="shared" si="4"/>
        <v>50</v>
      </c>
      <c r="O21" s="38">
        <f t="shared" si="4"/>
        <v>50</v>
      </c>
      <c r="P21" s="38">
        <f t="shared" si="4"/>
        <v>53</v>
      </c>
      <c r="Q21" s="38">
        <f t="shared" si="4"/>
        <v>54</v>
      </c>
      <c r="R21" s="38">
        <f t="shared" si="4"/>
        <v>55</v>
      </c>
      <c r="S21" s="38">
        <f t="shared" si="4"/>
        <v>55</v>
      </c>
    </row>
    <row r="22" spans="1:19" ht="12.75">
      <c r="A22" s="10"/>
      <c r="B22" s="267" t="s">
        <v>31</v>
      </c>
      <c r="C22" s="86">
        <f aca="true" t="shared" si="5" ref="C22:S22">SUM(C18:C21)</f>
        <v>7328.8875</v>
      </c>
      <c r="D22" s="31">
        <f t="shared" si="5"/>
        <v>7941.699999999999</v>
      </c>
      <c r="E22" s="31">
        <f t="shared" si="5"/>
        <v>8302.300000000001</v>
      </c>
      <c r="F22" s="2">
        <f t="shared" si="5"/>
        <v>8420</v>
      </c>
      <c r="G22" s="2">
        <f t="shared" si="5"/>
        <v>8620</v>
      </c>
      <c r="H22" s="2">
        <f t="shared" si="5"/>
        <v>8874</v>
      </c>
      <c r="I22" s="2">
        <f t="shared" si="5"/>
        <v>9114</v>
      </c>
      <c r="J22" s="2">
        <f t="shared" si="5"/>
        <v>9337</v>
      </c>
      <c r="K22" s="2">
        <f t="shared" si="5"/>
        <v>9569</v>
      </c>
      <c r="L22" s="2">
        <f t="shared" si="5"/>
        <v>9793</v>
      </c>
      <c r="M22" s="2">
        <f t="shared" si="5"/>
        <v>10015</v>
      </c>
      <c r="N22" s="2">
        <f t="shared" si="5"/>
        <v>10241</v>
      </c>
      <c r="O22" s="2">
        <f t="shared" si="5"/>
        <v>10469</v>
      </c>
      <c r="P22" s="2">
        <f t="shared" si="5"/>
        <v>10704</v>
      </c>
      <c r="Q22" s="2">
        <f t="shared" si="5"/>
        <v>10933</v>
      </c>
      <c r="R22" s="2">
        <f t="shared" si="5"/>
        <v>11160</v>
      </c>
      <c r="S22" s="2">
        <f t="shared" si="5"/>
        <v>11388</v>
      </c>
    </row>
    <row r="23" spans="1:19" ht="12.75">
      <c r="A23" s="9" t="s">
        <v>32</v>
      </c>
      <c r="B23" s="10"/>
      <c r="C23" s="31"/>
      <c r="D23" s="31">
        <f aca="true" t="shared" si="6" ref="D23:S23">+D22-C22</f>
        <v>612.8124999999991</v>
      </c>
      <c r="E23" s="31">
        <f t="shared" si="6"/>
        <v>360.6000000000022</v>
      </c>
      <c r="F23" s="2">
        <f t="shared" si="6"/>
        <v>117.69999999999891</v>
      </c>
      <c r="G23" s="2">
        <f t="shared" si="6"/>
        <v>200</v>
      </c>
      <c r="H23" s="2">
        <f t="shared" si="6"/>
        <v>254</v>
      </c>
      <c r="I23" s="2">
        <f t="shared" si="6"/>
        <v>240</v>
      </c>
      <c r="J23" s="2">
        <f t="shared" si="6"/>
        <v>223</v>
      </c>
      <c r="K23" s="2">
        <f t="shared" si="6"/>
        <v>232</v>
      </c>
      <c r="L23" s="2">
        <f t="shared" si="6"/>
        <v>224</v>
      </c>
      <c r="M23" s="2">
        <f t="shared" si="6"/>
        <v>222</v>
      </c>
      <c r="N23" s="2">
        <f t="shared" si="6"/>
        <v>226</v>
      </c>
      <c r="O23" s="2">
        <f t="shared" si="6"/>
        <v>228</v>
      </c>
      <c r="P23" s="2">
        <f t="shared" si="6"/>
        <v>235</v>
      </c>
      <c r="Q23" s="2">
        <f t="shared" si="6"/>
        <v>229</v>
      </c>
      <c r="R23" s="2">
        <f t="shared" si="6"/>
        <v>227</v>
      </c>
      <c r="S23" s="2">
        <f t="shared" si="6"/>
        <v>228</v>
      </c>
    </row>
    <row r="24" spans="1:19" ht="12.75">
      <c r="A24" s="9"/>
      <c r="B24" s="10"/>
      <c r="C24" s="31"/>
      <c r="D24" s="31"/>
      <c r="E24" s="31"/>
      <c r="F24" s="2"/>
      <c r="G24" s="2"/>
      <c r="H24" s="2"/>
      <c r="I24" s="2"/>
      <c r="J24" s="2"/>
      <c r="K24" s="2"/>
      <c r="L24" s="2"/>
      <c r="M24" s="2"/>
      <c r="N24" s="2"/>
      <c r="O24" s="2"/>
      <c r="P24" s="2"/>
      <c r="Q24" s="2"/>
      <c r="R24" s="2"/>
      <c r="S24" s="2"/>
    </row>
    <row r="25" spans="1:5" ht="12.75">
      <c r="A25" s="9" t="s">
        <v>33</v>
      </c>
      <c r="B25" s="10"/>
      <c r="C25" s="10"/>
      <c r="D25" s="10"/>
      <c r="E25" s="10"/>
    </row>
    <row r="26" spans="2:19" ht="12.75">
      <c r="B26" s="40" t="s">
        <v>34</v>
      </c>
      <c r="C26" s="10">
        <v>1084</v>
      </c>
      <c r="D26" s="10">
        <v>991</v>
      </c>
      <c r="E26" s="31">
        <v>900</v>
      </c>
      <c r="F26" s="2">
        <v>933</v>
      </c>
      <c r="G26" s="2">
        <v>912</v>
      </c>
      <c r="H26" s="2">
        <v>898</v>
      </c>
      <c r="I26" s="2">
        <v>888</v>
      </c>
      <c r="J26" s="2">
        <v>877</v>
      </c>
      <c r="K26" s="2">
        <v>867</v>
      </c>
      <c r="L26">
        <v>858</v>
      </c>
      <c r="M26">
        <v>851</v>
      </c>
      <c r="N26">
        <v>849</v>
      </c>
      <c r="O26">
        <v>847</v>
      </c>
      <c r="P26">
        <v>830</v>
      </c>
      <c r="Q26">
        <v>819</v>
      </c>
      <c r="R26">
        <v>808</v>
      </c>
      <c r="S26">
        <v>798</v>
      </c>
    </row>
    <row r="27" spans="1:19" ht="12.75">
      <c r="A27" s="9"/>
      <c r="B27" s="40" t="s">
        <v>35</v>
      </c>
      <c r="C27" s="10">
        <v>3645</v>
      </c>
      <c r="D27" s="10">
        <v>4029</v>
      </c>
      <c r="E27" s="31">
        <v>4811</v>
      </c>
      <c r="F27" s="2">
        <v>4839</v>
      </c>
      <c r="G27" s="2">
        <v>4944</v>
      </c>
      <c r="H27" s="2">
        <v>5126</v>
      </c>
      <c r="I27" s="2">
        <v>5298</v>
      </c>
      <c r="J27" s="2">
        <v>5463</v>
      </c>
      <c r="K27" s="2">
        <v>5640</v>
      </c>
      <c r="L27">
        <v>5813</v>
      </c>
      <c r="M27">
        <v>5987</v>
      </c>
      <c r="N27">
        <v>6165</v>
      </c>
      <c r="O27">
        <v>6347</v>
      </c>
      <c r="P27">
        <v>6494</v>
      </c>
      <c r="Q27">
        <v>6665</v>
      </c>
      <c r="R27">
        <v>6832</v>
      </c>
      <c r="S27">
        <v>7001</v>
      </c>
    </row>
    <row r="28" spans="1:19" ht="12.75">
      <c r="A28" s="9"/>
      <c r="B28" s="40" t="s">
        <v>36</v>
      </c>
      <c r="C28" s="10">
        <v>6178</v>
      </c>
      <c r="D28" s="10">
        <v>6467</v>
      </c>
      <c r="E28" s="31">
        <v>6212</v>
      </c>
      <c r="F28" s="2">
        <v>6327</v>
      </c>
      <c r="G28" s="2">
        <v>6528</v>
      </c>
      <c r="H28" s="2">
        <v>6728</v>
      </c>
      <c r="I28" s="2">
        <v>6911</v>
      </c>
      <c r="J28" s="2">
        <v>7079</v>
      </c>
      <c r="K28" s="2">
        <v>7247</v>
      </c>
      <c r="L28">
        <v>7408</v>
      </c>
      <c r="M28">
        <v>7563</v>
      </c>
      <c r="N28">
        <v>7718</v>
      </c>
      <c r="O28">
        <v>7870</v>
      </c>
      <c r="P28">
        <v>8078</v>
      </c>
      <c r="Q28">
        <v>8248</v>
      </c>
      <c r="R28">
        <v>8418</v>
      </c>
      <c r="S28">
        <v>8589</v>
      </c>
    </row>
    <row r="29" spans="1:19" ht="12.75">
      <c r="A29" s="9"/>
      <c r="B29" s="40" t="s">
        <v>37</v>
      </c>
      <c r="C29" s="10">
        <v>1414</v>
      </c>
      <c r="D29" s="10">
        <v>1436</v>
      </c>
      <c r="E29" s="31">
        <v>1448</v>
      </c>
      <c r="F29" s="2">
        <v>1461</v>
      </c>
      <c r="G29" s="2">
        <v>1474</v>
      </c>
      <c r="H29" s="2">
        <v>1487</v>
      </c>
      <c r="I29" s="2">
        <v>1500</v>
      </c>
      <c r="J29" s="2">
        <v>1513</v>
      </c>
      <c r="K29" s="2">
        <v>1526</v>
      </c>
      <c r="L29">
        <v>1539</v>
      </c>
      <c r="M29">
        <v>1552</v>
      </c>
      <c r="N29">
        <v>1565</v>
      </c>
      <c r="O29">
        <v>1579</v>
      </c>
      <c r="P29">
        <v>1593</v>
      </c>
      <c r="Q29">
        <v>1607</v>
      </c>
      <c r="R29">
        <v>1621</v>
      </c>
      <c r="S29">
        <v>1635</v>
      </c>
    </row>
    <row r="30" spans="1:19" ht="12.75">
      <c r="A30" s="9"/>
      <c r="B30" s="40" t="s">
        <v>38</v>
      </c>
      <c r="C30" s="10">
        <v>96</v>
      </c>
      <c r="D30" s="10">
        <v>107</v>
      </c>
      <c r="E30" s="31">
        <v>89</v>
      </c>
      <c r="F30" s="2">
        <v>108</v>
      </c>
      <c r="G30" s="2">
        <v>109</v>
      </c>
      <c r="H30" s="2">
        <v>109</v>
      </c>
      <c r="I30" s="2">
        <v>115</v>
      </c>
      <c r="J30" s="2">
        <v>118</v>
      </c>
      <c r="K30" s="2">
        <v>121</v>
      </c>
      <c r="L30">
        <v>121</v>
      </c>
      <c r="M30">
        <v>121</v>
      </c>
      <c r="N30">
        <v>121</v>
      </c>
      <c r="O30">
        <v>121</v>
      </c>
      <c r="P30">
        <v>127</v>
      </c>
      <c r="Q30">
        <v>130</v>
      </c>
      <c r="R30">
        <v>133</v>
      </c>
      <c r="S30">
        <v>133</v>
      </c>
    </row>
    <row r="31" spans="1:19" ht="12.75">
      <c r="A31" s="9"/>
      <c r="B31" s="40" t="s">
        <v>39</v>
      </c>
      <c r="C31" s="43">
        <v>12417</v>
      </c>
      <c r="D31" s="43">
        <v>13030</v>
      </c>
      <c r="E31" s="43">
        <v>13460</v>
      </c>
      <c r="F31" s="2">
        <f aca="true" t="shared" si="7" ref="F31:S31">SUM(F26:F30)</f>
        <v>13668</v>
      </c>
      <c r="G31" s="2">
        <f t="shared" si="7"/>
        <v>13967</v>
      </c>
      <c r="H31" s="2">
        <f t="shared" si="7"/>
        <v>14348</v>
      </c>
      <c r="I31" s="2">
        <f t="shared" si="7"/>
        <v>14712</v>
      </c>
      <c r="J31" s="2">
        <f t="shared" si="7"/>
        <v>15050</v>
      </c>
      <c r="K31" s="2">
        <f t="shared" si="7"/>
        <v>15401</v>
      </c>
      <c r="L31" s="2">
        <f t="shared" si="7"/>
        <v>15739</v>
      </c>
      <c r="M31" s="2">
        <f t="shared" si="7"/>
        <v>16074</v>
      </c>
      <c r="N31" s="2">
        <f t="shared" si="7"/>
        <v>16418</v>
      </c>
      <c r="O31" s="2">
        <f t="shared" si="7"/>
        <v>16764</v>
      </c>
      <c r="P31" s="2">
        <f t="shared" si="7"/>
        <v>17122</v>
      </c>
      <c r="Q31" s="2">
        <f t="shared" si="7"/>
        <v>17469</v>
      </c>
      <c r="R31" s="2">
        <f t="shared" si="7"/>
        <v>17812</v>
      </c>
      <c r="S31" s="2">
        <f t="shared" si="7"/>
        <v>18156</v>
      </c>
    </row>
  </sheetData>
  <printOptions/>
  <pageMargins left="0.5" right="0.5" top="1" bottom="1" header="0.5" footer="0.5"/>
  <pageSetup fitToHeight="1" fitToWidth="1" horizontalDpi="600" verticalDpi="600" orientation="landscape" scale="86" r:id="rId3"/>
  <legacyDrawing r:id="rId2"/>
</worksheet>
</file>

<file path=xl/worksheets/sheet21.xml><?xml version="1.0" encoding="utf-8"?>
<worksheet xmlns="http://schemas.openxmlformats.org/spreadsheetml/2006/main" xmlns:r="http://schemas.openxmlformats.org/officeDocument/2006/relationships">
  <dimension ref="A1:S23"/>
  <sheetViews>
    <sheetView workbookViewId="0" topLeftCell="A1">
      <selection activeCell="A1" sqref="A1"/>
    </sheetView>
  </sheetViews>
  <sheetFormatPr defaultColWidth="9.140625" defaultRowHeight="12.75"/>
  <sheetData>
    <row r="1" spans="1:10" ht="15.75">
      <c r="A1" s="7" t="s">
        <v>93</v>
      </c>
      <c r="B1" s="8"/>
      <c r="C1" s="8"/>
      <c r="D1" s="8"/>
      <c r="E1" s="8"/>
      <c r="F1" s="8"/>
      <c r="G1" s="8"/>
      <c r="H1" s="8"/>
      <c r="I1" s="8"/>
      <c r="J1" s="8"/>
    </row>
    <row r="2" ht="12.75">
      <c r="A2" s="45"/>
    </row>
    <row r="3" spans="1:5" ht="13.5" thickBot="1">
      <c r="A3" s="56" t="s">
        <v>177</v>
      </c>
      <c r="B3" s="10"/>
      <c r="C3" s="10"/>
      <c r="D3" s="10"/>
      <c r="E3" s="10"/>
    </row>
    <row r="4" spans="1:19" ht="13.5" thickBot="1">
      <c r="A4" s="10"/>
      <c r="B4" s="10"/>
      <c r="C4" s="11" t="s">
        <v>2</v>
      </c>
      <c r="D4" s="12" t="s">
        <v>2</v>
      </c>
      <c r="E4" s="13" t="s">
        <v>2</v>
      </c>
      <c r="F4" s="14" t="s">
        <v>3</v>
      </c>
      <c r="G4" s="14"/>
      <c r="H4" s="14"/>
      <c r="I4" s="14"/>
      <c r="J4" s="15"/>
      <c r="K4" s="15"/>
      <c r="L4" s="15"/>
      <c r="M4" s="15"/>
      <c r="N4" s="15"/>
      <c r="O4" s="15"/>
      <c r="P4" s="15"/>
      <c r="Q4" s="15"/>
      <c r="R4" s="16"/>
      <c r="S4" s="17"/>
    </row>
    <row r="5" spans="1:19" ht="13.5" thickBot="1">
      <c r="A5" s="10"/>
      <c r="B5" s="10"/>
      <c r="C5" s="18" t="s">
        <v>4</v>
      </c>
      <c r="D5" s="19" t="s">
        <v>5</v>
      </c>
      <c r="E5" s="20" t="s">
        <v>6</v>
      </c>
      <c r="F5" s="21" t="s">
        <v>7</v>
      </c>
      <c r="G5" s="22" t="s">
        <v>8</v>
      </c>
      <c r="H5" s="23" t="s">
        <v>9</v>
      </c>
      <c r="I5" s="23" t="s">
        <v>10</v>
      </c>
      <c r="J5" s="24" t="s">
        <v>11</v>
      </c>
      <c r="K5" s="25" t="s">
        <v>12</v>
      </c>
      <c r="L5" s="25" t="s">
        <v>13</v>
      </c>
      <c r="M5" s="25" t="s">
        <v>14</v>
      </c>
      <c r="N5" s="25" t="s">
        <v>15</v>
      </c>
      <c r="O5" s="25" t="s">
        <v>16</v>
      </c>
      <c r="P5" s="25" t="s">
        <v>17</v>
      </c>
      <c r="Q5" s="26" t="s">
        <v>18</v>
      </c>
      <c r="R5" s="27" t="s">
        <v>19</v>
      </c>
      <c r="S5" s="28" t="s">
        <v>20</v>
      </c>
    </row>
    <row r="6" spans="1:5" ht="12.75">
      <c r="A6" s="29"/>
      <c r="B6" s="10"/>
      <c r="C6" s="10"/>
      <c r="D6" s="10"/>
      <c r="E6" s="10"/>
    </row>
    <row r="7" spans="1:19" ht="12.75">
      <c r="A7" s="29"/>
      <c r="B7" s="29" t="s">
        <v>22</v>
      </c>
      <c r="C7" s="31">
        <v>2805.75</v>
      </c>
      <c r="D7" s="31">
        <v>3061.3</v>
      </c>
      <c r="E7" s="31">
        <v>3243</v>
      </c>
      <c r="F7" s="2">
        <v>3262</v>
      </c>
      <c r="G7" s="2">
        <v>3325</v>
      </c>
      <c r="H7" s="2">
        <v>3436</v>
      </c>
      <c r="I7" s="2">
        <v>3541</v>
      </c>
      <c r="J7" s="2">
        <v>3641</v>
      </c>
      <c r="K7" s="2">
        <v>3747</v>
      </c>
      <c r="L7" s="2">
        <v>3851</v>
      </c>
      <c r="M7" s="2">
        <v>3955</v>
      </c>
      <c r="N7" s="2">
        <v>4062</v>
      </c>
      <c r="O7" s="2">
        <v>4171</v>
      </c>
      <c r="P7" s="2">
        <v>4263</v>
      </c>
      <c r="Q7" s="2">
        <v>4366</v>
      </c>
      <c r="R7" s="2">
        <v>4467</v>
      </c>
      <c r="S7" s="2">
        <v>4570</v>
      </c>
    </row>
    <row r="8" spans="1:19" ht="12.75">
      <c r="A8" s="29"/>
      <c r="B8" s="29" t="s">
        <v>23</v>
      </c>
      <c r="C8" s="31">
        <v>3644.7</v>
      </c>
      <c r="D8" s="31">
        <v>3945.5</v>
      </c>
      <c r="E8" s="31">
        <v>4106.5</v>
      </c>
      <c r="F8" s="2">
        <v>4197</v>
      </c>
      <c r="G8" s="2">
        <v>4326</v>
      </c>
      <c r="H8" s="2">
        <v>4462</v>
      </c>
      <c r="I8" s="2">
        <v>4586</v>
      </c>
      <c r="J8" s="2">
        <v>4701</v>
      </c>
      <c r="K8" s="2">
        <v>4818</v>
      </c>
      <c r="L8" s="2">
        <v>4931</v>
      </c>
      <c r="M8" s="2">
        <v>5041</v>
      </c>
      <c r="N8" s="2">
        <v>5151</v>
      </c>
      <c r="O8" s="2">
        <v>5261</v>
      </c>
      <c r="P8" s="2">
        <v>5393</v>
      </c>
      <c r="Q8" s="2">
        <v>5510</v>
      </c>
      <c r="R8" s="2">
        <v>5627</v>
      </c>
      <c r="S8" s="2">
        <v>5744</v>
      </c>
    </row>
    <row r="9" spans="1:19" ht="12.75">
      <c r="A9" s="29"/>
      <c r="B9" s="32" t="s">
        <v>24</v>
      </c>
      <c r="C9" s="31">
        <v>840.0625</v>
      </c>
      <c r="D9" s="31">
        <v>893.4</v>
      </c>
      <c r="E9" s="31">
        <v>907.7</v>
      </c>
      <c r="F9" s="2">
        <v>916</v>
      </c>
      <c r="G9" s="2">
        <v>924</v>
      </c>
      <c r="H9" s="2">
        <v>931</v>
      </c>
      <c r="I9" s="2">
        <v>939</v>
      </c>
      <c r="J9" s="2">
        <v>946</v>
      </c>
      <c r="K9" s="2">
        <v>954</v>
      </c>
      <c r="L9" s="2">
        <v>961</v>
      </c>
      <c r="M9" s="2">
        <v>969</v>
      </c>
      <c r="N9" s="2">
        <v>978</v>
      </c>
      <c r="O9" s="2">
        <v>987</v>
      </c>
      <c r="P9" s="2">
        <v>995</v>
      </c>
      <c r="Q9" s="2">
        <v>1003</v>
      </c>
      <c r="R9" s="2">
        <v>1011</v>
      </c>
      <c r="S9" s="2">
        <v>1019</v>
      </c>
    </row>
    <row r="10" spans="1:19" ht="13.5" thickBot="1">
      <c r="A10" s="29"/>
      <c r="B10" s="32" t="s">
        <v>25</v>
      </c>
      <c r="C10" s="37">
        <v>38.375</v>
      </c>
      <c r="D10" s="37">
        <v>41.5</v>
      </c>
      <c r="E10" s="37">
        <v>45.1</v>
      </c>
      <c r="F10" s="38">
        <v>45</v>
      </c>
      <c r="G10" s="38">
        <v>45</v>
      </c>
      <c r="H10" s="38">
        <v>45</v>
      </c>
      <c r="I10" s="38">
        <v>48</v>
      </c>
      <c r="J10" s="38">
        <v>49</v>
      </c>
      <c r="K10" s="38">
        <v>50</v>
      </c>
      <c r="L10" s="38">
        <v>50</v>
      </c>
      <c r="M10" s="38">
        <v>50</v>
      </c>
      <c r="N10" s="38">
        <v>50</v>
      </c>
      <c r="O10" s="38">
        <v>50</v>
      </c>
      <c r="P10" s="38">
        <v>53</v>
      </c>
      <c r="Q10" s="38">
        <v>54</v>
      </c>
      <c r="R10" s="38">
        <v>55</v>
      </c>
      <c r="S10" s="38">
        <v>55</v>
      </c>
    </row>
    <row r="11" spans="1:19" ht="12.75">
      <c r="A11" s="10"/>
      <c r="B11" s="39" t="s">
        <v>70</v>
      </c>
      <c r="C11" s="31">
        <f aca="true" t="shared" si="0" ref="C11:S11">SUM(C7:C10)</f>
        <v>7328.8875</v>
      </c>
      <c r="D11" s="31">
        <f t="shared" si="0"/>
        <v>7941.7</v>
      </c>
      <c r="E11" s="31">
        <f t="shared" si="0"/>
        <v>8302.300000000001</v>
      </c>
      <c r="F11" s="2">
        <f t="shared" si="0"/>
        <v>8420</v>
      </c>
      <c r="G11" s="2">
        <f t="shared" si="0"/>
        <v>8620</v>
      </c>
      <c r="H11" s="2">
        <f t="shared" si="0"/>
        <v>8874</v>
      </c>
      <c r="I11" s="2">
        <f t="shared" si="0"/>
        <v>9114</v>
      </c>
      <c r="J11" s="2">
        <f t="shared" si="0"/>
        <v>9337</v>
      </c>
      <c r="K11" s="2">
        <f t="shared" si="0"/>
        <v>9569</v>
      </c>
      <c r="L11" s="2">
        <f t="shared" si="0"/>
        <v>9793</v>
      </c>
      <c r="M11" s="2">
        <f t="shared" si="0"/>
        <v>10015</v>
      </c>
      <c r="N11" s="2">
        <f t="shared" si="0"/>
        <v>10241</v>
      </c>
      <c r="O11" s="2">
        <f t="shared" si="0"/>
        <v>10469</v>
      </c>
      <c r="P11" s="2">
        <f t="shared" si="0"/>
        <v>10704</v>
      </c>
      <c r="Q11" s="2">
        <f t="shared" si="0"/>
        <v>10933</v>
      </c>
      <c r="R11" s="2">
        <f t="shared" si="0"/>
        <v>11160</v>
      </c>
      <c r="S11" s="2">
        <f t="shared" si="0"/>
        <v>11388</v>
      </c>
    </row>
    <row r="12" spans="1:19" ht="12.75">
      <c r="A12" s="9" t="s">
        <v>32</v>
      </c>
      <c r="B12" s="10"/>
      <c r="C12" s="10"/>
      <c r="D12" s="31">
        <f aca="true" t="shared" si="1" ref="D12:S12">+D11-C11</f>
        <v>612.8125</v>
      </c>
      <c r="E12" s="31">
        <f t="shared" si="1"/>
        <v>360.6000000000013</v>
      </c>
      <c r="F12" s="2">
        <f t="shared" si="1"/>
        <v>117.69999999999891</v>
      </c>
      <c r="G12" s="2">
        <f t="shared" si="1"/>
        <v>200</v>
      </c>
      <c r="H12" s="2">
        <f t="shared" si="1"/>
        <v>254</v>
      </c>
      <c r="I12" s="2">
        <f t="shared" si="1"/>
        <v>240</v>
      </c>
      <c r="J12" s="2">
        <f t="shared" si="1"/>
        <v>223</v>
      </c>
      <c r="K12" s="2">
        <f t="shared" si="1"/>
        <v>232</v>
      </c>
      <c r="L12" s="2">
        <f t="shared" si="1"/>
        <v>224</v>
      </c>
      <c r="M12" s="2">
        <f t="shared" si="1"/>
        <v>222</v>
      </c>
      <c r="N12" s="2">
        <f t="shared" si="1"/>
        <v>226</v>
      </c>
      <c r="O12" s="2">
        <f t="shared" si="1"/>
        <v>228</v>
      </c>
      <c r="P12" s="2">
        <f t="shared" si="1"/>
        <v>235</v>
      </c>
      <c r="Q12" s="2">
        <f t="shared" si="1"/>
        <v>229</v>
      </c>
      <c r="R12" s="2">
        <f t="shared" si="1"/>
        <v>227</v>
      </c>
      <c r="S12" s="2">
        <f t="shared" si="1"/>
        <v>228</v>
      </c>
    </row>
    <row r="13" spans="1:5" ht="12.75">
      <c r="A13" s="10"/>
      <c r="B13" s="10"/>
      <c r="C13" s="10"/>
      <c r="D13" s="10"/>
      <c r="E13" s="10"/>
    </row>
    <row r="14" spans="1:19" ht="12.75">
      <c r="A14" s="10"/>
      <c r="B14" s="9" t="s">
        <v>92</v>
      </c>
      <c r="C14" s="31">
        <v>0</v>
      </c>
      <c r="D14" s="31">
        <v>0</v>
      </c>
      <c r="E14" s="31">
        <v>0</v>
      </c>
      <c r="F14" s="31">
        <v>0</v>
      </c>
      <c r="G14" s="31">
        <v>0</v>
      </c>
      <c r="H14" s="31">
        <v>0</v>
      </c>
      <c r="I14" s="31">
        <v>0</v>
      </c>
      <c r="J14" s="31">
        <v>0</v>
      </c>
      <c r="K14" s="31">
        <v>0</v>
      </c>
      <c r="L14" s="31">
        <v>0</v>
      </c>
      <c r="M14" s="31">
        <v>0</v>
      </c>
      <c r="N14" s="31">
        <v>0</v>
      </c>
      <c r="O14" s="31">
        <v>0</v>
      </c>
      <c r="P14" s="31">
        <v>0</v>
      </c>
      <c r="Q14" s="31">
        <v>0</v>
      </c>
      <c r="R14" s="31">
        <v>0</v>
      </c>
      <c r="S14" s="31">
        <v>0</v>
      </c>
    </row>
    <row r="15" spans="1:19" ht="12.75">
      <c r="A15" s="29"/>
      <c r="B15" s="29" t="s">
        <v>50</v>
      </c>
      <c r="C15" s="31">
        <v>0</v>
      </c>
      <c r="D15" s="31">
        <v>0</v>
      </c>
      <c r="E15" s="31">
        <v>0</v>
      </c>
      <c r="F15" s="31">
        <v>0</v>
      </c>
      <c r="G15" s="31">
        <v>0</v>
      </c>
      <c r="H15" s="31">
        <v>0</v>
      </c>
      <c r="I15" s="31">
        <v>0</v>
      </c>
      <c r="J15" s="31">
        <v>0</v>
      </c>
      <c r="K15" s="31">
        <v>0</v>
      </c>
      <c r="L15" s="31">
        <v>0</v>
      </c>
      <c r="M15" s="31">
        <v>0</v>
      </c>
      <c r="N15" s="31">
        <v>0</v>
      </c>
      <c r="O15" s="31">
        <v>0</v>
      </c>
      <c r="P15" s="31">
        <v>0</v>
      </c>
      <c r="Q15" s="31">
        <v>0</v>
      </c>
      <c r="R15" s="31">
        <v>0</v>
      </c>
      <c r="S15" s="31">
        <v>0</v>
      </c>
    </row>
    <row r="17" spans="1:19" ht="12.75">
      <c r="A17" t="s">
        <v>33</v>
      </c>
      <c r="B17" t="s">
        <v>34</v>
      </c>
      <c r="C17" s="10">
        <v>1084</v>
      </c>
      <c r="D17" s="10">
        <v>991</v>
      </c>
      <c r="E17" s="10">
        <v>900</v>
      </c>
      <c r="F17" s="10">
        <v>933</v>
      </c>
      <c r="G17" s="10">
        <v>912</v>
      </c>
      <c r="H17" s="41">
        <v>898</v>
      </c>
      <c r="I17" s="41">
        <v>888</v>
      </c>
      <c r="J17" s="41">
        <v>877</v>
      </c>
      <c r="K17" s="42">
        <v>867</v>
      </c>
      <c r="L17" s="42">
        <v>858</v>
      </c>
      <c r="M17" s="42">
        <v>851</v>
      </c>
      <c r="N17" s="42">
        <v>849</v>
      </c>
      <c r="O17" s="42">
        <v>847</v>
      </c>
      <c r="P17" s="42">
        <v>830</v>
      </c>
      <c r="Q17" s="42">
        <v>819</v>
      </c>
      <c r="R17" s="42">
        <v>808</v>
      </c>
      <c r="S17" s="42">
        <v>798</v>
      </c>
    </row>
    <row r="18" spans="2:19" ht="12.75">
      <c r="B18" t="s">
        <v>35</v>
      </c>
      <c r="C18" s="10">
        <v>3645</v>
      </c>
      <c r="D18" s="10">
        <v>4029</v>
      </c>
      <c r="E18" s="10">
        <v>4811</v>
      </c>
      <c r="F18" s="10">
        <v>4839</v>
      </c>
      <c r="G18" s="10">
        <v>4944</v>
      </c>
      <c r="H18" s="41">
        <v>5126</v>
      </c>
      <c r="I18" s="41">
        <v>5298</v>
      </c>
      <c r="J18" s="41">
        <v>5463</v>
      </c>
      <c r="K18" s="42">
        <v>5640</v>
      </c>
      <c r="L18" s="42">
        <v>5813</v>
      </c>
      <c r="M18" s="42">
        <v>5987</v>
      </c>
      <c r="N18" s="42">
        <v>6165</v>
      </c>
      <c r="O18" s="42">
        <v>6347</v>
      </c>
      <c r="P18" s="42">
        <v>6494</v>
      </c>
      <c r="Q18" s="42">
        <v>6665</v>
      </c>
      <c r="R18" s="42">
        <v>6832</v>
      </c>
      <c r="S18" s="42">
        <v>7001</v>
      </c>
    </row>
    <row r="19" spans="2:19" ht="12.75">
      <c r="B19" t="s">
        <v>36</v>
      </c>
      <c r="C19" s="10">
        <v>6178</v>
      </c>
      <c r="D19" s="10">
        <v>6467</v>
      </c>
      <c r="E19" s="10">
        <v>6212</v>
      </c>
      <c r="F19" s="10">
        <v>6327</v>
      </c>
      <c r="G19" s="10">
        <v>6528</v>
      </c>
      <c r="H19" s="41">
        <v>6728</v>
      </c>
      <c r="I19" s="41">
        <v>6911</v>
      </c>
      <c r="J19" s="41">
        <v>7079</v>
      </c>
      <c r="K19" s="42">
        <v>7247</v>
      </c>
      <c r="L19" s="42">
        <v>7408</v>
      </c>
      <c r="M19" s="42">
        <v>7563</v>
      </c>
      <c r="N19" s="42">
        <v>7718</v>
      </c>
      <c r="O19" s="42">
        <v>7870</v>
      </c>
      <c r="P19" s="42">
        <v>8078</v>
      </c>
      <c r="Q19" s="42">
        <v>8248</v>
      </c>
      <c r="R19" s="42">
        <v>8418</v>
      </c>
      <c r="S19" s="42">
        <v>8589</v>
      </c>
    </row>
    <row r="20" spans="2:19" ht="12.75">
      <c r="B20" t="s">
        <v>37</v>
      </c>
      <c r="C20" s="10">
        <v>1414</v>
      </c>
      <c r="D20" s="10">
        <v>1436</v>
      </c>
      <c r="E20" s="10">
        <v>1448</v>
      </c>
      <c r="F20" s="10">
        <v>1461</v>
      </c>
      <c r="G20" s="10">
        <v>1474</v>
      </c>
      <c r="H20" s="41">
        <v>1487</v>
      </c>
      <c r="I20" s="41">
        <v>1500</v>
      </c>
      <c r="J20" s="41">
        <v>1513</v>
      </c>
      <c r="K20" s="42">
        <v>1526</v>
      </c>
      <c r="L20" s="42">
        <v>1539</v>
      </c>
      <c r="M20" s="42">
        <v>1552</v>
      </c>
      <c r="N20" s="42">
        <v>1565</v>
      </c>
      <c r="O20" s="42">
        <v>1579</v>
      </c>
      <c r="P20" s="42">
        <v>1593</v>
      </c>
      <c r="Q20" s="42">
        <v>1607</v>
      </c>
      <c r="R20" s="42">
        <v>1621</v>
      </c>
      <c r="S20" s="42">
        <v>1635</v>
      </c>
    </row>
    <row r="21" spans="2:19" ht="12.75">
      <c r="B21" t="s">
        <v>38</v>
      </c>
      <c r="C21" s="10">
        <v>96</v>
      </c>
      <c r="D21" s="10">
        <v>107</v>
      </c>
      <c r="E21" s="10">
        <v>89</v>
      </c>
      <c r="F21" s="10">
        <v>108</v>
      </c>
      <c r="G21" s="10">
        <v>109</v>
      </c>
      <c r="H21" s="41">
        <v>109</v>
      </c>
      <c r="I21" s="41">
        <v>115</v>
      </c>
      <c r="J21" s="41">
        <v>118</v>
      </c>
      <c r="K21" s="42">
        <v>121</v>
      </c>
      <c r="L21" s="42">
        <v>121</v>
      </c>
      <c r="M21" s="42">
        <v>121</v>
      </c>
      <c r="N21" s="42">
        <v>121</v>
      </c>
      <c r="O21" s="42">
        <v>121</v>
      </c>
      <c r="P21" s="42">
        <v>127</v>
      </c>
      <c r="Q21" s="42">
        <v>130</v>
      </c>
      <c r="R21" s="42">
        <v>133</v>
      </c>
      <c r="S21" s="42">
        <v>133</v>
      </c>
    </row>
    <row r="22" spans="2:19" ht="12.75">
      <c r="B22" t="s">
        <v>39</v>
      </c>
      <c r="C22" s="43">
        <f aca="true" t="shared" si="2" ref="C22:S22">SUM(C17:C21)</f>
        <v>12417</v>
      </c>
      <c r="D22" s="43">
        <f t="shared" si="2"/>
        <v>13030</v>
      </c>
      <c r="E22" s="43">
        <f t="shared" si="2"/>
        <v>13460</v>
      </c>
      <c r="F22" s="43">
        <f t="shared" si="2"/>
        <v>13668</v>
      </c>
      <c r="G22" s="43">
        <f t="shared" si="2"/>
        <v>13967</v>
      </c>
      <c r="H22" s="43">
        <f t="shared" si="2"/>
        <v>14348</v>
      </c>
      <c r="I22" s="43">
        <f t="shared" si="2"/>
        <v>14712</v>
      </c>
      <c r="J22" s="43">
        <f t="shared" si="2"/>
        <v>15050</v>
      </c>
      <c r="K22" s="43">
        <f t="shared" si="2"/>
        <v>15401</v>
      </c>
      <c r="L22" s="43">
        <f t="shared" si="2"/>
        <v>15739</v>
      </c>
      <c r="M22" s="43">
        <f t="shared" si="2"/>
        <v>16074</v>
      </c>
      <c r="N22" s="43">
        <f t="shared" si="2"/>
        <v>16418</v>
      </c>
      <c r="O22" s="43">
        <f t="shared" si="2"/>
        <v>16764</v>
      </c>
      <c r="P22" s="43">
        <f t="shared" si="2"/>
        <v>17122</v>
      </c>
      <c r="Q22" s="43">
        <f t="shared" si="2"/>
        <v>17469</v>
      </c>
      <c r="R22" s="43">
        <f t="shared" si="2"/>
        <v>17812</v>
      </c>
      <c r="S22" s="43">
        <f t="shared" si="2"/>
        <v>18156</v>
      </c>
    </row>
    <row r="23" ht="12.75">
      <c r="C23">
        <f>SUM(C17:C21)</f>
        <v>12417</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pageSetUpPr fitToPage="1"/>
  </sheetPr>
  <dimension ref="A1:S72"/>
  <sheetViews>
    <sheetView workbookViewId="0" topLeftCell="A1">
      <selection activeCell="A1" sqref="A1"/>
    </sheetView>
  </sheetViews>
  <sheetFormatPr defaultColWidth="9.140625" defaultRowHeight="12.75"/>
  <cols>
    <col min="1" max="1" width="6.421875" style="60" customWidth="1"/>
    <col min="2" max="2" width="11.421875" style="60" customWidth="1"/>
    <col min="3" max="19" width="7.57421875" style="60" customWidth="1"/>
    <col min="20" max="16384" width="8.00390625" style="60" customWidth="1"/>
  </cols>
  <sheetData>
    <row r="1" spans="1:11" ht="15.75">
      <c r="A1" s="58" t="s">
        <v>0</v>
      </c>
      <c r="B1" s="59"/>
      <c r="C1" s="59"/>
      <c r="D1" s="59"/>
      <c r="E1" s="59"/>
      <c r="F1" s="59"/>
      <c r="G1" s="59"/>
      <c r="H1" s="59"/>
      <c r="I1" s="59"/>
      <c r="J1" s="59"/>
      <c r="K1" s="59"/>
    </row>
    <row r="2" ht="12.75"/>
    <row r="3" spans="1:5" ht="13.5" thickBot="1">
      <c r="A3" s="61" t="s">
        <v>94</v>
      </c>
      <c r="B3" s="62"/>
      <c r="C3" s="62"/>
      <c r="D3" s="62"/>
      <c r="E3" s="62"/>
    </row>
    <row r="4" spans="1:19" ht="13.5" customHeight="1" thickBot="1">
      <c r="A4" s="62"/>
      <c r="B4" s="62"/>
      <c r="C4" s="11" t="s">
        <v>2</v>
      </c>
      <c r="D4" s="12" t="s">
        <v>2</v>
      </c>
      <c r="E4" s="63" t="s">
        <v>2</v>
      </c>
      <c r="F4" s="64" t="s">
        <v>3</v>
      </c>
      <c r="G4" s="64"/>
      <c r="H4" s="64"/>
      <c r="I4" s="64"/>
      <c r="J4" s="65"/>
      <c r="K4" s="65"/>
      <c r="L4" s="65"/>
      <c r="M4" s="65"/>
      <c r="N4" s="65"/>
      <c r="O4" s="65"/>
      <c r="P4" s="65"/>
      <c r="Q4" s="65"/>
      <c r="R4" s="66"/>
      <c r="S4" s="67"/>
    </row>
    <row r="5" spans="1:19" ht="13.5" thickBot="1">
      <c r="A5" s="62"/>
      <c r="B5" s="62"/>
      <c r="C5" s="68" t="s">
        <v>4</v>
      </c>
      <c r="D5" s="69" t="s">
        <v>5</v>
      </c>
      <c r="E5" s="70" t="s">
        <v>6</v>
      </c>
      <c r="F5" s="71" t="s">
        <v>7</v>
      </c>
      <c r="G5" s="72" t="s">
        <v>8</v>
      </c>
      <c r="H5" s="73" t="s">
        <v>9</v>
      </c>
      <c r="I5" s="73" t="s">
        <v>10</v>
      </c>
      <c r="J5" s="74" t="s">
        <v>11</v>
      </c>
      <c r="K5" s="75" t="s">
        <v>12</v>
      </c>
      <c r="L5" s="75" t="s">
        <v>13</v>
      </c>
      <c r="M5" s="75" t="s">
        <v>14</v>
      </c>
      <c r="N5" s="75" t="s">
        <v>15</v>
      </c>
      <c r="O5" s="75" t="s">
        <v>16</v>
      </c>
      <c r="P5" s="75" t="s">
        <v>17</v>
      </c>
      <c r="Q5" s="76" t="s">
        <v>18</v>
      </c>
      <c r="R5" s="77" t="s">
        <v>19</v>
      </c>
      <c r="S5" s="78" t="s">
        <v>20</v>
      </c>
    </row>
    <row r="6" spans="1:5" ht="12.75">
      <c r="A6" s="61" t="s">
        <v>95</v>
      </c>
      <c r="B6" s="62"/>
      <c r="C6" s="62"/>
      <c r="D6" s="62"/>
      <c r="E6" s="62"/>
    </row>
    <row r="7" spans="1:5" ht="12.75">
      <c r="A7" s="61"/>
      <c r="B7" s="79"/>
      <c r="C7" s="79"/>
      <c r="D7" s="62"/>
      <c r="E7" s="62"/>
    </row>
    <row r="8" spans="1:19" ht="12.75">
      <c r="A8" s="61"/>
      <c r="B8" s="80" t="s">
        <v>22</v>
      </c>
      <c r="C8" s="81">
        <v>696.125</v>
      </c>
      <c r="D8" s="82">
        <v>899.7</v>
      </c>
      <c r="E8" s="82">
        <v>1223</v>
      </c>
      <c r="F8" s="83">
        <f aca="true" t="shared" si="0" ref="F8:S8">F18</f>
        <v>1380</v>
      </c>
      <c r="G8" s="83">
        <f t="shared" si="0"/>
        <v>1556</v>
      </c>
      <c r="H8" s="83">
        <f t="shared" si="0"/>
        <v>1755</v>
      </c>
      <c r="I8" s="83">
        <f t="shared" si="0"/>
        <v>1974</v>
      </c>
      <c r="J8" s="83">
        <f t="shared" si="0"/>
        <v>2211</v>
      </c>
      <c r="K8" s="83">
        <f t="shared" si="0"/>
        <v>2455</v>
      </c>
      <c r="L8" s="83">
        <f t="shared" si="0"/>
        <v>2700</v>
      </c>
      <c r="M8" s="83">
        <f t="shared" si="0"/>
        <v>2943</v>
      </c>
      <c r="N8" s="83">
        <f t="shared" si="0"/>
        <v>3178</v>
      </c>
      <c r="O8" s="83">
        <f t="shared" si="0"/>
        <v>3337</v>
      </c>
      <c r="P8" s="83">
        <f t="shared" si="0"/>
        <v>3471</v>
      </c>
      <c r="Q8" s="83">
        <f t="shared" si="0"/>
        <v>3575</v>
      </c>
      <c r="R8" s="83">
        <f t="shared" si="0"/>
        <v>3682</v>
      </c>
      <c r="S8" s="83">
        <f t="shared" si="0"/>
        <v>3793</v>
      </c>
    </row>
    <row r="9" spans="1:19" ht="12.75">
      <c r="A9" s="61"/>
      <c r="B9" s="80" t="s">
        <v>23</v>
      </c>
      <c r="C9" s="81">
        <v>950.825</v>
      </c>
      <c r="D9" s="82">
        <v>1114.9</v>
      </c>
      <c r="E9" s="82">
        <v>1292</v>
      </c>
      <c r="F9" s="83">
        <f aca="true" t="shared" si="1" ref="F9:S9">F19</f>
        <v>1454</v>
      </c>
      <c r="G9" s="83">
        <f t="shared" si="1"/>
        <v>1640</v>
      </c>
      <c r="H9" s="83">
        <f t="shared" si="1"/>
        <v>1843</v>
      </c>
      <c r="I9" s="83">
        <f t="shared" si="1"/>
        <v>2073</v>
      </c>
      <c r="J9" s="83">
        <f t="shared" si="1"/>
        <v>2322</v>
      </c>
      <c r="K9" s="83">
        <f t="shared" si="1"/>
        <v>2578</v>
      </c>
      <c r="L9" s="83">
        <f t="shared" si="1"/>
        <v>2835</v>
      </c>
      <c r="M9" s="83">
        <f t="shared" si="1"/>
        <v>3091</v>
      </c>
      <c r="N9" s="83">
        <f t="shared" si="1"/>
        <v>3338</v>
      </c>
      <c r="O9" s="83">
        <f t="shared" si="1"/>
        <v>3505</v>
      </c>
      <c r="P9" s="83">
        <f t="shared" si="1"/>
        <v>3645</v>
      </c>
      <c r="Q9" s="83">
        <f t="shared" si="1"/>
        <v>3754</v>
      </c>
      <c r="R9" s="83">
        <f t="shared" si="1"/>
        <v>3867</v>
      </c>
      <c r="S9" s="83">
        <f t="shared" si="1"/>
        <v>3983</v>
      </c>
    </row>
    <row r="10" spans="1:19" ht="12.75">
      <c r="A10" s="61"/>
      <c r="B10" s="84" t="s">
        <v>24</v>
      </c>
      <c r="C10" s="85">
        <v>298.9375</v>
      </c>
      <c r="D10" s="82">
        <v>374</v>
      </c>
      <c r="E10" s="82">
        <v>449.1</v>
      </c>
      <c r="F10" s="83">
        <f aca="true" t="shared" si="2" ref="F10:S10">F20</f>
        <v>505</v>
      </c>
      <c r="G10" s="83">
        <f t="shared" si="2"/>
        <v>568</v>
      </c>
      <c r="H10" s="83">
        <f t="shared" si="2"/>
        <v>638</v>
      </c>
      <c r="I10" s="83">
        <f t="shared" si="2"/>
        <v>718</v>
      </c>
      <c r="J10" s="83">
        <f t="shared" si="2"/>
        <v>804</v>
      </c>
      <c r="K10" s="83">
        <f t="shared" si="2"/>
        <v>892</v>
      </c>
      <c r="L10" s="83">
        <f t="shared" si="2"/>
        <v>982</v>
      </c>
      <c r="M10" s="83">
        <f t="shared" si="2"/>
        <v>1070</v>
      </c>
      <c r="N10" s="83">
        <f t="shared" si="2"/>
        <v>1155</v>
      </c>
      <c r="O10" s="83">
        <f t="shared" si="2"/>
        <v>1213</v>
      </c>
      <c r="P10" s="83">
        <f t="shared" si="2"/>
        <v>1262</v>
      </c>
      <c r="Q10" s="83">
        <f t="shared" si="2"/>
        <v>1300</v>
      </c>
      <c r="R10" s="83">
        <f t="shared" si="2"/>
        <v>1339</v>
      </c>
      <c r="S10" s="83">
        <f t="shared" si="2"/>
        <v>1379</v>
      </c>
    </row>
    <row r="11" spans="1:19" ht="12.75">
      <c r="A11" s="61"/>
      <c r="B11" s="84" t="s">
        <v>25</v>
      </c>
      <c r="C11" s="85">
        <v>0</v>
      </c>
      <c r="D11" s="82">
        <v>0</v>
      </c>
      <c r="E11" s="82">
        <v>0</v>
      </c>
      <c r="F11" s="83">
        <v>0</v>
      </c>
      <c r="G11" s="83">
        <v>0</v>
      </c>
      <c r="H11" s="83">
        <v>0</v>
      </c>
      <c r="I11" s="83">
        <v>0</v>
      </c>
      <c r="J11" s="83">
        <v>0</v>
      </c>
      <c r="K11" s="83">
        <v>0</v>
      </c>
      <c r="L11" s="83">
        <v>0</v>
      </c>
      <c r="M11" s="83">
        <v>0</v>
      </c>
      <c r="N11" s="83">
        <v>0</v>
      </c>
      <c r="O11" s="83">
        <v>0</v>
      </c>
      <c r="P11" s="83">
        <v>0</v>
      </c>
      <c r="Q11" s="83">
        <v>0</v>
      </c>
      <c r="R11" s="83">
        <v>0</v>
      </c>
      <c r="S11" s="83">
        <v>0</v>
      </c>
    </row>
    <row r="12" spans="1:19" ht="12.75">
      <c r="A12" s="61" t="s">
        <v>69</v>
      </c>
      <c r="B12" s="62"/>
      <c r="C12" s="86"/>
      <c r="D12" s="82"/>
      <c r="E12" s="82"/>
      <c r="F12" s="83"/>
      <c r="G12" s="83"/>
      <c r="H12" s="83"/>
      <c r="I12" s="83"/>
      <c r="J12" s="83"/>
      <c r="K12" s="83"/>
      <c r="L12" s="83"/>
      <c r="M12" s="83"/>
      <c r="N12" s="83"/>
      <c r="O12" s="83"/>
      <c r="P12" s="83"/>
      <c r="Q12" s="83"/>
      <c r="R12" s="83"/>
      <c r="S12" s="83"/>
    </row>
    <row r="13" spans="1:19" ht="12.75">
      <c r="A13" s="61"/>
      <c r="B13" s="80" t="s">
        <v>22</v>
      </c>
      <c r="C13" s="81"/>
      <c r="D13" s="82"/>
      <c r="E13" s="82"/>
      <c r="F13" s="87"/>
      <c r="G13" s="87"/>
      <c r="H13" s="87"/>
      <c r="I13" s="87"/>
      <c r="J13" s="87"/>
      <c r="K13" s="87"/>
      <c r="L13" s="87"/>
      <c r="M13" s="87"/>
      <c r="N13" s="87"/>
      <c r="O13" s="87"/>
      <c r="P13" s="87"/>
      <c r="Q13" s="87"/>
      <c r="R13" s="87"/>
      <c r="S13" s="87"/>
    </row>
    <row r="14" spans="1:19" ht="12.75">
      <c r="A14" s="61"/>
      <c r="B14" s="80" t="s">
        <v>23</v>
      </c>
      <c r="C14" s="81"/>
      <c r="D14" s="82"/>
      <c r="E14" s="82"/>
      <c r="F14" s="87"/>
      <c r="G14" s="87"/>
      <c r="H14" s="87"/>
      <c r="I14" s="87"/>
      <c r="J14" s="87"/>
      <c r="K14" s="87"/>
      <c r="L14" s="87"/>
      <c r="M14" s="87"/>
      <c r="N14" s="87"/>
      <c r="O14" s="87"/>
      <c r="P14" s="87"/>
      <c r="Q14" s="87"/>
      <c r="R14" s="87"/>
      <c r="S14" s="87"/>
    </row>
    <row r="15" spans="1:19" ht="12.75">
      <c r="A15" s="61"/>
      <c r="B15" s="84" t="s">
        <v>24</v>
      </c>
      <c r="C15" s="85"/>
      <c r="D15" s="82"/>
      <c r="E15" s="82"/>
      <c r="F15" s="87"/>
      <c r="G15" s="87"/>
      <c r="H15" s="87"/>
      <c r="I15" s="87"/>
      <c r="J15" s="87"/>
      <c r="K15" s="87"/>
      <c r="L15" s="87"/>
      <c r="M15" s="87"/>
      <c r="N15" s="87"/>
      <c r="O15" s="87"/>
      <c r="P15" s="87"/>
      <c r="Q15" s="87"/>
      <c r="R15" s="87"/>
      <c r="S15" s="87"/>
    </row>
    <row r="16" spans="1:19" ht="12.75">
      <c r="A16" s="61"/>
      <c r="B16" s="84" t="s">
        <v>25</v>
      </c>
      <c r="C16" s="85"/>
      <c r="D16" s="82"/>
      <c r="E16" s="82"/>
      <c r="F16" s="87"/>
      <c r="G16" s="83"/>
      <c r="H16" s="83"/>
      <c r="I16" s="83"/>
      <c r="J16" s="83"/>
      <c r="K16" s="83"/>
      <c r="L16" s="83"/>
      <c r="M16" s="83"/>
      <c r="N16" s="83"/>
      <c r="O16" s="83"/>
      <c r="P16" s="83"/>
      <c r="Q16" s="83"/>
      <c r="R16" s="83"/>
      <c r="S16" s="83"/>
    </row>
    <row r="17" spans="1:19" ht="12.75">
      <c r="A17" s="61" t="s">
        <v>96</v>
      </c>
      <c r="B17" s="62"/>
      <c r="C17" s="86"/>
      <c r="D17" s="82"/>
      <c r="E17" s="82"/>
      <c r="F17" s="83"/>
      <c r="G17" s="83"/>
      <c r="H17" s="83"/>
      <c r="I17" s="83"/>
      <c r="J17" s="83"/>
      <c r="K17" s="83"/>
      <c r="L17" s="83"/>
      <c r="M17" s="83"/>
      <c r="N17" s="83"/>
      <c r="O17" s="83"/>
      <c r="P17" s="83"/>
      <c r="Q17" s="83"/>
      <c r="R17" s="83"/>
      <c r="S17" s="83"/>
    </row>
    <row r="18" spans="1:19" ht="12.75">
      <c r="A18" s="61"/>
      <c r="B18" s="80" t="s">
        <v>22</v>
      </c>
      <c r="C18" s="86">
        <f aca="true" t="shared" si="3" ref="C18:E21">+C8+C13</f>
        <v>696.125</v>
      </c>
      <c r="D18" s="82">
        <f t="shared" si="3"/>
        <v>899.7</v>
      </c>
      <c r="E18" s="82">
        <f t="shared" si="3"/>
        <v>1223</v>
      </c>
      <c r="F18" s="83">
        <v>1380</v>
      </c>
      <c r="G18" s="83">
        <v>1556</v>
      </c>
      <c r="H18" s="83">
        <v>1755</v>
      </c>
      <c r="I18" s="83">
        <v>1974</v>
      </c>
      <c r="J18" s="83">
        <v>2211</v>
      </c>
      <c r="K18" s="83">
        <v>2455</v>
      </c>
      <c r="L18" s="83">
        <v>2700</v>
      </c>
      <c r="M18" s="83">
        <v>2943</v>
      </c>
      <c r="N18" s="83">
        <v>3178</v>
      </c>
      <c r="O18" s="83">
        <v>3337</v>
      </c>
      <c r="P18" s="83">
        <v>3471</v>
      </c>
      <c r="Q18" s="83">
        <v>3575</v>
      </c>
      <c r="R18" s="83">
        <v>3682</v>
      </c>
      <c r="S18" s="83">
        <v>3793</v>
      </c>
    </row>
    <row r="19" spans="1:19" ht="12.75">
      <c r="A19" s="61"/>
      <c r="B19" s="80" t="s">
        <v>23</v>
      </c>
      <c r="C19" s="86">
        <f t="shared" si="3"/>
        <v>950.825</v>
      </c>
      <c r="D19" s="82">
        <f t="shared" si="3"/>
        <v>1114.9</v>
      </c>
      <c r="E19" s="82">
        <f t="shared" si="3"/>
        <v>1292</v>
      </c>
      <c r="F19" s="83">
        <v>1454</v>
      </c>
      <c r="G19" s="83">
        <v>1640</v>
      </c>
      <c r="H19" s="83">
        <v>1843</v>
      </c>
      <c r="I19" s="83">
        <v>2073</v>
      </c>
      <c r="J19" s="83">
        <v>2322</v>
      </c>
      <c r="K19" s="83">
        <v>2578</v>
      </c>
      <c r="L19" s="83">
        <v>2835</v>
      </c>
      <c r="M19" s="83">
        <v>3091</v>
      </c>
      <c r="N19" s="83">
        <v>3338</v>
      </c>
      <c r="O19" s="83">
        <v>3505</v>
      </c>
      <c r="P19" s="83">
        <v>3645</v>
      </c>
      <c r="Q19" s="83">
        <v>3754</v>
      </c>
      <c r="R19" s="83">
        <v>3867</v>
      </c>
      <c r="S19" s="83">
        <v>3983</v>
      </c>
    </row>
    <row r="20" spans="1:19" ht="12.75">
      <c r="A20" s="62"/>
      <c r="B20" s="84" t="s">
        <v>24</v>
      </c>
      <c r="C20" s="86">
        <f t="shared" si="3"/>
        <v>298.9375</v>
      </c>
      <c r="D20" s="82">
        <f t="shared" si="3"/>
        <v>374</v>
      </c>
      <c r="E20" s="82">
        <f t="shared" si="3"/>
        <v>449.1</v>
      </c>
      <c r="F20" s="83">
        <v>505</v>
      </c>
      <c r="G20" s="83">
        <v>568</v>
      </c>
      <c r="H20" s="83">
        <v>638</v>
      </c>
      <c r="I20" s="83">
        <v>718</v>
      </c>
      <c r="J20" s="83">
        <v>804</v>
      </c>
      <c r="K20" s="83">
        <v>892</v>
      </c>
      <c r="L20" s="83">
        <v>982</v>
      </c>
      <c r="M20" s="83">
        <v>1070</v>
      </c>
      <c r="N20" s="83">
        <v>1155</v>
      </c>
      <c r="O20" s="83">
        <v>1213</v>
      </c>
      <c r="P20" s="83">
        <v>1262</v>
      </c>
      <c r="Q20" s="83">
        <v>1300</v>
      </c>
      <c r="R20" s="83">
        <v>1339</v>
      </c>
      <c r="S20" s="83">
        <v>1379</v>
      </c>
    </row>
    <row r="21" spans="1:19" ht="13.5" thickBot="1">
      <c r="A21" s="62"/>
      <c r="B21" s="84" t="s">
        <v>25</v>
      </c>
      <c r="C21" s="88">
        <f t="shared" si="3"/>
        <v>0</v>
      </c>
      <c r="D21" s="89">
        <f t="shared" si="3"/>
        <v>0</v>
      </c>
      <c r="E21" s="89">
        <f t="shared" si="3"/>
        <v>0</v>
      </c>
      <c r="F21" s="90">
        <f aca="true" t="shared" si="4" ref="F21:S21">+F11+F16</f>
        <v>0</v>
      </c>
      <c r="G21" s="90">
        <f t="shared" si="4"/>
        <v>0</v>
      </c>
      <c r="H21" s="90">
        <f t="shared" si="4"/>
        <v>0</v>
      </c>
      <c r="I21" s="90">
        <f t="shared" si="4"/>
        <v>0</v>
      </c>
      <c r="J21" s="90">
        <f t="shared" si="4"/>
        <v>0</v>
      </c>
      <c r="K21" s="90">
        <f t="shared" si="4"/>
        <v>0</v>
      </c>
      <c r="L21" s="90">
        <f t="shared" si="4"/>
        <v>0</v>
      </c>
      <c r="M21" s="90">
        <f t="shared" si="4"/>
        <v>0</v>
      </c>
      <c r="N21" s="90">
        <f t="shared" si="4"/>
        <v>0</v>
      </c>
      <c r="O21" s="90">
        <f t="shared" si="4"/>
        <v>0</v>
      </c>
      <c r="P21" s="90">
        <f t="shared" si="4"/>
        <v>0</v>
      </c>
      <c r="Q21" s="90">
        <f t="shared" si="4"/>
        <v>0</v>
      </c>
      <c r="R21" s="90">
        <f t="shared" si="4"/>
        <v>0</v>
      </c>
      <c r="S21" s="90">
        <f t="shared" si="4"/>
        <v>0</v>
      </c>
    </row>
    <row r="22" spans="1:19" ht="12.75">
      <c r="A22" s="62"/>
      <c r="B22" s="91" t="s">
        <v>31</v>
      </c>
      <c r="C22" s="86">
        <f aca="true" t="shared" si="5" ref="C22:S22">SUM(C18:C21)</f>
        <v>1945.8875</v>
      </c>
      <c r="D22" s="82">
        <f t="shared" si="5"/>
        <v>2388.6000000000004</v>
      </c>
      <c r="E22" s="82">
        <f t="shared" si="5"/>
        <v>2964.1</v>
      </c>
      <c r="F22" s="83">
        <f t="shared" si="5"/>
        <v>3339</v>
      </c>
      <c r="G22" s="83">
        <f t="shared" si="5"/>
        <v>3764</v>
      </c>
      <c r="H22" s="83">
        <f t="shared" si="5"/>
        <v>4236</v>
      </c>
      <c r="I22" s="83">
        <f t="shared" si="5"/>
        <v>4765</v>
      </c>
      <c r="J22" s="83">
        <f t="shared" si="5"/>
        <v>5337</v>
      </c>
      <c r="K22" s="83">
        <f t="shared" si="5"/>
        <v>5925</v>
      </c>
      <c r="L22" s="83">
        <f t="shared" si="5"/>
        <v>6517</v>
      </c>
      <c r="M22" s="83">
        <f t="shared" si="5"/>
        <v>7104</v>
      </c>
      <c r="N22" s="83">
        <f t="shared" si="5"/>
        <v>7671</v>
      </c>
      <c r="O22" s="83">
        <f t="shared" si="5"/>
        <v>8055</v>
      </c>
      <c r="P22" s="83">
        <f t="shared" si="5"/>
        <v>8378</v>
      </c>
      <c r="Q22" s="83">
        <f t="shared" si="5"/>
        <v>8629</v>
      </c>
      <c r="R22" s="83">
        <f t="shared" si="5"/>
        <v>8888</v>
      </c>
      <c r="S22" s="83">
        <f t="shared" si="5"/>
        <v>9155</v>
      </c>
    </row>
    <row r="23" spans="1:19" ht="12.75">
      <c r="A23" s="61" t="s">
        <v>32</v>
      </c>
      <c r="B23" s="62"/>
      <c r="C23" s="82"/>
      <c r="D23" s="82">
        <f aca="true" t="shared" si="6" ref="D23:S23">+D22-C22</f>
        <v>442.7125000000003</v>
      </c>
      <c r="E23" s="82">
        <f t="shared" si="6"/>
        <v>575.4999999999995</v>
      </c>
      <c r="F23" s="83">
        <f t="shared" si="6"/>
        <v>374.9000000000001</v>
      </c>
      <c r="G23" s="83">
        <f t="shared" si="6"/>
        <v>425</v>
      </c>
      <c r="H23" s="83">
        <f t="shared" si="6"/>
        <v>472</v>
      </c>
      <c r="I23" s="83">
        <f t="shared" si="6"/>
        <v>529</v>
      </c>
      <c r="J23" s="83">
        <f t="shared" si="6"/>
        <v>572</v>
      </c>
      <c r="K23" s="83">
        <f t="shared" si="6"/>
        <v>588</v>
      </c>
      <c r="L23" s="83">
        <f t="shared" si="6"/>
        <v>592</v>
      </c>
      <c r="M23" s="83">
        <f t="shared" si="6"/>
        <v>587</v>
      </c>
      <c r="N23" s="83">
        <f t="shared" si="6"/>
        <v>567</v>
      </c>
      <c r="O23" s="83">
        <f t="shared" si="6"/>
        <v>384</v>
      </c>
      <c r="P23" s="83">
        <f t="shared" si="6"/>
        <v>323</v>
      </c>
      <c r="Q23" s="83">
        <f t="shared" si="6"/>
        <v>251</v>
      </c>
      <c r="R23" s="83">
        <f t="shared" si="6"/>
        <v>259</v>
      </c>
      <c r="S23" s="83">
        <f t="shared" si="6"/>
        <v>267</v>
      </c>
    </row>
    <row r="24" spans="1:8" ht="12.75">
      <c r="A24" s="61" t="s">
        <v>33</v>
      </c>
      <c r="B24" s="62"/>
      <c r="C24" s="62"/>
      <c r="D24" s="62"/>
      <c r="E24" s="62"/>
      <c r="F24" s="62"/>
      <c r="G24" s="62"/>
      <c r="H24" s="62"/>
    </row>
    <row r="25" spans="2:19" ht="12.75">
      <c r="B25" s="92" t="s">
        <v>34</v>
      </c>
      <c r="C25" s="62">
        <v>587</v>
      </c>
      <c r="D25" s="62">
        <v>543</v>
      </c>
      <c r="E25" s="82">
        <v>646</v>
      </c>
      <c r="F25" s="83">
        <v>730</v>
      </c>
      <c r="G25" s="83">
        <v>825</v>
      </c>
      <c r="H25" s="83">
        <v>932</v>
      </c>
      <c r="I25" s="83">
        <v>1044</v>
      </c>
      <c r="J25" s="83">
        <v>1159</v>
      </c>
      <c r="K25" s="83">
        <v>1275</v>
      </c>
      <c r="L25" s="83">
        <v>1389</v>
      </c>
      <c r="M25" s="83">
        <v>1500</v>
      </c>
      <c r="N25" s="83">
        <v>1605</v>
      </c>
      <c r="O25" s="83">
        <v>1686</v>
      </c>
      <c r="P25" s="83">
        <v>1753</v>
      </c>
      <c r="Q25" s="83">
        <v>1806</v>
      </c>
      <c r="R25" s="83">
        <v>1842</v>
      </c>
      <c r="S25" s="83">
        <v>1860</v>
      </c>
    </row>
    <row r="26" spans="1:19" ht="12.75">
      <c r="A26" s="61"/>
      <c r="B26" s="92" t="s">
        <v>35</v>
      </c>
      <c r="C26" s="62">
        <v>864</v>
      </c>
      <c r="D26" s="62">
        <v>1304</v>
      </c>
      <c r="E26" s="82">
        <v>1827</v>
      </c>
      <c r="F26" s="83">
        <v>2064</v>
      </c>
      <c r="G26" s="83">
        <v>2332</v>
      </c>
      <c r="H26" s="83">
        <v>2635</v>
      </c>
      <c r="I26" s="83">
        <v>2951</v>
      </c>
      <c r="J26" s="83">
        <v>3276</v>
      </c>
      <c r="K26" s="83">
        <v>3603</v>
      </c>
      <c r="L26" s="83">
        <v>3928</v>
      </c>
      <c r="M26" s="83">
        <v>4242</v>
      </c>
      <c r="N26" s="83">
        <v>4539</v>
      </c>
      <c r="O26" s="83">
        <v>4766</v>
      </c>
      <c r="P26" s="83">
        <v>4956</v>
      </c>
      <c r="Q26" s="83">
        <v>5105</v>
      </c>
      <c r="R26" s="83">
        <v>5207</v>
      </c>
      <c r="S26" s="83">
        <v>5259</v>
      </c>
    </row>
    <row r="27" spans="1:19" ht="12.75">
      <c r="A27" s="61"/>
      <c r="B27" s="92" t="s">
        <v>36</v>
      </c>
      <c r="C27" s="62">
        <v>1761</v>
      </c>
      <c r="D27" s="62">
        <v>1808</v>
      </c>
      <c r="E27" s="82">
        <v>2099</v>
      </c>
      <c r="F27" s="83">
        <v>2372</v>
      </c>
      <c r="G27" s="83">
        <v>2680</v>
      </c>
      <c r="H27" s="83">
        <v>3028</v>
      </c>
      <c r="I27" s="83">
        <v>3391</v>
      </c>
      <c r="J27" s="83">
        <v>3764</v>
      </c>
      <c r="K27" s="83">
        <v>4141</v>
      </c>
      <c r="L27" s="83">
        <v>4514</v>
      </c>
      <c r="M27" s="83">
        <v>4875</v>
      </c>
      <c r="N27" s="83">
        <v>5216</v>
      </c>
      <c r="O27" s="83">
        <v>5477</v>
      </c>
      <c r="P27" s="83">
        <v>5696</v>
      </c>
      <c r="Q27" s="83">
        <v>5867</v>
      </c>
      <c r="R27" s="83">
        <v>5984</v>
      </c>
      <c r="S27" s="83">
        <v>6044</v>
      </c>
    </row>
    <row r="28" spans="1:19" ht="12.75">
      <c r="A28" s="61"/>
      <c r="B28" s="92" t="s">
        <v>37</v>
      </c>
      <c r="C28" s="62">
        <v>441</v>
      </c>
      <c r="D28" s="62">
        <v>580</v>
      </c>
      <c r="E28" s="82">
        <v>686</v>
      </c>
      <c r="F28" s="83">
        <v>776</v>
      </c>
      <c r="G28" s="83">
        <v>878</v>
      </c>
      <c r="H28" s="83">
        <v>992</v>
      </c>
      <c r="I28" s="83">
        <v>1111</v>
      </c>
      <c r="J28" s="83">
        <v>1233</v>
      </c>
      <c r="K28" s="83">
        <v>1357</v>
      </c>
      <c r="L28" s="83">
        <v>1479</v>
      </c>
      <c r="M28" s="83">
        <v>1597</v>
      </c>
      <c r="N28" s="83">
        <v>1709</v>
      </c>
      <c r="O28" s="83">
        <v>1794</v>
      </c>
      <c r="P28" s="83">
        <v>1866</v>
      </c>
      <c r="Q28" s="83">
        <v>1922</v>
      </c>
      <c r="R28" s="83">
        <v>1960</v>
      </c>
      <c r="S28" s="83">
        <v>1980</v>
      </c>
    </row>
    <row r="29" spans="1:11" ht="12.75">
      <c r="A29" s="61"/>
      <c r="B29" s="92" t="s">
        <v>38</v>
      </c>
      <c r="C29" s="62">
        <v>0</v>
      </c>
      <c r="D29" s="62">
        <v>0</v>
      </c>
      <c r="E29" s="82">
        <v>0</v>
      </c>
      <c r="F29" s="83"/>
      <c r="G29" s="83"/>
      <c r="H29" s="83"/>
      <c r="I29" s="83"/>
      <c r="J29" s="83"/>
      <c r="K29" s="83"/>
    </row>
    <row r="30" spans="1:19" ht="12.75">
      <c r="A30" s="61"/>
      <c r="B30" s="92" t="s">
        <v>39</v>
      </c>
      <c r="C30" s="83">
        <f aca="true" t="shared" si="7" ref="C30:S30">SUM(C25:C29)</f>
        <v>3653</v>
      </c>
      <c r="D30" s="83">
        <f t="shared" si="7"/>
        <v>4235</v>
      </c>
      <c r="E30" s="83">
        <f t="shared" si="7"/>
        <v>5258</v>
      </c>
      <c r="F30" s="83">
        <f t="shared" si="7"/>
        <v>5942</v>
      </c>
      <c r="G30" s="83">
        <f t="shared" si="7"/>
        <v>6715</v>
      </c>
      <c r="H30" s="83">
        <f t="shared" si="7"/>
        <v>7587</v>
      </c>
      <c r="I30" s="83">
        <f t="shared" si="7"/>
        <v>8497</v>
      </c>
      <c r="J30" s="83">
        <f t="shared" si="7"/>
        <v>9432</v>
      </c>
      <c r="K30" s="83">
        <f t="shared" si="7"/>
        <v>10376</v>
      </c>
      <c r="L30" s="83">
        <f t="shared" si="7"/>
        <v>11310</v>
      </c>
      <c r="M30" s="83">
        <f t="shared" si="7"/>
        <v>12214</v>
      </c>
      <c r="N30" s="83">
        <f t="shared" si="7"/>
        <v>13069</v>
      </c>
      <c r="O30" s="83">
        <f t="shared" si="7"/>
        <v>13723</v>
      </c>
      <c r="P30" s="83">
        <f t="shared" si="7"/>
        <v>14271</v>
      </c>
      <c r="Q30" s="83">
        <f t="shared" si="7"/>
        <v>14700</v>
      </c>
      <c r="R30" s="83">
        <f t="shared" si="7"/>
        <v>14993</v>
      </c>
      <c r="S30" s="83">
        <f t="shared" si="7"/>
        <v>15143</v>
      </c>
    </row>
    <row r="31" spans="1:5" ht="12.75">
      <c r="A31" s="62"/>
      <c r="B31" s="62"/>
      <c r="C31" s="62"/>
      <c r="D31" s="62"/>
      <c r="E31" s="62"/>
    </row>
    <row r="32" spans="1:5" ht="12.75">
      <c r="A32" s="62"/>
      <c r="B32" s="62"/>
      <c r="C32" s="62"/>
      <c r="D32" s="62"/>
      <c r="E32" s="62"/>
    </row>
    <row r="33" spans="1:5" ht="12.75">
      <c r="A33" s="62"/>
      <c r="B33" s="62"/>
      <c r="C33" s="62"/>
      <c r="D33" s="62"/>
      <c r="E33" s="62"/>
    </row>
    <row r="34" spans="1:8" ht="12.75">
      <c r="A34" s="62"/>
      <c r="B34" s="62"/>
      <c r="C34" s="62"/>
      <c r="D34" s="62"/>
      <c r="E34" s="62"/>
      <c r="F34" s="62"/>
      <c r="G34" s="62"/>
      <c r="H34" s="62"/>
    </row>
    <row r="35" spans="1:8" ht="12.75">
      <c r="A35" s="62"/>
      <c r="B35" s="62"/>
      <c r="C35" s="62"/>
      <c r="D35" s="62"/>
      <c r="E35" s="62"/>
      <c r="F35" s="62"/>
      <c r="G35" s="62"/>
      <c r="H35" s="62"/>
    </row>
    <row r="36" spans="1:5" ht="12.75">
      <c r="A36" s="62"/>
      <c r="B36" s="62"/>
      <c r="C36" s="62"/>
      <c r="D36" s="62"/>
      <c r="E36" s="62"/>
    </row>
    <row r="37" spans="1:5" ht="12.75">
      <c r="A37" s="62"/>
      <c r="B37" s="62"/>
      <c r="C37" s="62"/>
      <c r="D37" s="62"/>
      <c r="E37" s="62"/>
    </row>
    <row r="38" spans="1:5" ht="12.75">
      <c r="A38" s="62"/>
      <c r="B38" s="62"/>
      <c r="C38" s="62"/>
      <c r="D38" s="62"/>
      <c r="E38" s="62"/>
    </row>
    <row r="39" spans="1:5" ht="12.75">
      <c r="A39" s="62"/>
      <c r="B39" s="62"/>
      <c r="C39" s="62"/>
      <c r="D39" s="62"/>
      <c r="E39" s="62"/>
    </row>
    <row r="40" spans="1:5" ht="12.75">
      <c r="A40" s="62"/>
      <c r="B40" s="62"/>
      <c r="C40" s="62"/>
      <c r="D40" s="62"/>
      <c r="E40" s="62"/>
    </row>
    <row r="41" spans="1:5" ht="12.75">
      <c r="A41" s="62"/>
      <c r="B41" s="62"/>
      <c r="C41" s="62"/>
      <c r="D41" s="62"/>
      <c r="E41" s="62"/>
    </row>
    <row r="42" spans="1:5" ht="12.75">
      <c r="A42" s="62"/>
      <c r="B42" s="62"/>
      <c r="C42" s="62"/>
      <c r="D42" s="62"/>
      <c r="E42" s="62"/>
    </row>
    <row r="43" spans="1:5" ht="12.75">
      <c r="A43" s="62"/>
      <c r="B43" s="62"/>
      <c r="C43" s="62"/>
      <c r="D43" s="62"/>
      <c r="E43" s="62"/>
    </row>
    <row r="44" spans="1:5" ht="12.75">
      <c r="A44" s="62"/>
      <c r="B44" s="62"/>
      <c r="C44" s="62"/>
      <c r="D44" s="62"/>
      <c r="E44" s="62"/>
    </row>
    <row r="45" spans="1:5" ht="12.75">
      <c r="A45" s="62"/>
      <c r="B45" s="62"/>
      <c r="C45" s="62"/>
      <c r="D45" s="62"/>
      <c r="E45" s="62"/>
    </row>
    <row r="46" spans="1:5" ht="12.75">
      <c r="A46" s="62"/>
      <c r="B46" s="62"/>
      <c r="C46" s="62"/>
      <c r="D46" s="62"/>
      <c r="E46" s="62"/>
    </row>
    <row r="47" spans="1:5" ht="12.75">
      <c r="A47" s="62"/>
      <c r="B47" s="62"/>
      <c r="C47" s="62"/>
      <c r="D47" s="62"/>
      <c r="E47" s="62"/>
    </row>
    <row r="48" spans="1:5" ht="12.75">
      <c r="A48" s="62"/>
      <c r="B48" s="62"/>
      <c r="C48" s="62"/>
      <c r="D48" s="62"/>
      <c r="E48" s="62"/>
    </row>
    <row r="49" spans="1:5" ht="12.75">
      <c r="A49" s="62"/>
      <c r="B49" s="62"/>
      <c r="C49" s="62"/>
      <c r="D49" s="62"/>
      <c r="E49" s="62"/>
    </row>
    <row r="50" spans="1:5" ht="12.75">
      <c r="A50" s="62"/>
      <c r="B50" s="62"/>
      <c r="C50" s="62"/>
      <c r="D50" s="62"/>
      <c r="E50" s="62"/>
    </row>
    <row r="51" spans="1:5" ht="12.75">
      <c r="A51" s="62"/>
      <c r="B51" s="62"/>
      <c r="C51" s="62"/>
      <c r="D51" s="62"/>
      <c r="E51" s="62"/>
    </row>
    <row r="52" spans="1:5" ht="12.75">
      <c r="A52" s="62"/>
      <c r="B52" s="62"/>
      <c r="C52" s="62"/>
      <c r="D52" s="62"/>
      <c r="E52" s="62"/>
    </row>
    <row r="53" spans="1:5" ht="12.75">
      <c r="A53" s="62"/>
      <c r="B53" s="62"/>
      <c r="C53" s="62"/>
      <c r="D53" s="62"/>
      <c r="E53" s="62"/>
    </row>
    <row r="54" spans="1:5" ht="12.75">
      <c r="A54" s="62"/>
      <c r="B54" s="62"/>
      <c r="C54" s="62"/>
      <c r="D54" s="62"/>
      <c r="E54" s="62"/>
    </row>
    <row r="55" spans="1:5" ht="12.75">
      <c r="A55" s="62"/>
      <c r="B55" s="62"/>
      <c r="C55" s="62"/>
      <c r="D55" s="62"/>
      <c r="E55" s="62"/>
    </row>
    <row r="56" spans="1:5" ht="12.75">
      <c r="A56" s="62"/>
      <c r="B56" s="62"/>
      <c r="C56" s="62"/>
      <c r="D56" s="62"/>
      <c r="E56" s="62"/>
    </row>
    <row r="57" spans="1:5" ht="12.75">
      <c r="A57" s="62"/>
      <c r="B57" s="62"/>
      <c r="C57" s="62"/>
      <c r="D57" s="62"/>
      <c r="E57" s="62"/>
    </row>
    <row r="58" spans="1:5" ht="12.75">
      <c r="A58" s="62"/>
      <c r="B58" s="62"/>
      <c r="C58" s="62"/>
      <c r="D58" s="62"/>
      <c r="E58" s="62"/>
    </row>
    <row r="59" spans="1:5" ht="12.75">
      <c r="A59" s="62"/>
      <c r="B59" s="62"/>
      <c r="C59" s="62"/>
      <c r="D59" s="62"/>
      <c r="E59" s="62"/>
    </row>
    <row r="60" spans="1:5" ht="12.75">
      <c r="A60" s="62"/>
      <c r="B60" s="62"/>
      <c r="C60" s="62"/>
      <c r="D60" s="62"/>
      <c r="E60" s="62"/>
    </row>
    <row r="61" spans="1:5" ht="12.75">
      <c r="A61" s="62"/>
      <c r="B61" s="62"/>
      <c r="C61" s="62"/>
      <c r="D61" s="62"/>
      <c r="E61" s="62"/>
    </row>
    <row r="62" spans="1:5" ht="12.75">
      <c r="A62" s="62"/>
      <c r="B62" s="62"/>
      <c r="C62" s="62"/>
      <c r="D62" s="62"/>
      <c r="E62" s="62"/>
    </row>
    <row r="63" spans="1:5" ht="12.75">
      <c r="A63" s="62"/>
      <c r="B63" s="62"/>
      <c r="C63" s="62"/>
      <c r="D63" s="62"/>
      <c r="E63" s="62"/>
    </row>
    <row r="64" spans="1:5" ht="12.75">
      <c r="A64" s="62"/>
      <c r="B64" s="62"/>
      <c r="C64" s="62"/>
      <c r="D64" s="62"/>
      <c r="E64" s="62"/>
    </row>
    <row r="65" spans="1:5" ht="12.75">
      <c r="A65" s="62"/>
      <c r="B65" s="62"/>
      <c r="C65" s="62"/>
      <c r="D65" s="62"/>
      <c r="E65" s="62"/>
    </row>
    <row r="66" spans="1:5" ht="12.75">
      <c r="A66" s="62"/>
      <c r="B66" s="62"/>
      <c r="C66" s="62"/>
      <c r="D66" s="62"/>
      <c r="E66" s="62"/>
    </row>
    <row r="67" spans="1:5" ht="12.75">
      <c r="A67" s="62"/>
      <c r="B67" s="62"/>
      <c r="C67" s="62"/>
      <c r="D67" s="62"/>
      <c r="E67" s="62"/>
    </row>
    <row r="68" spans="1:5" ht="12.75">
      <c r="A68" s="62"/>
      <c r="B68" s="62"/>
      <c r="C68" s="62"/>
      <c r="D68" s="62"/>
      <c r="E68" s="62"/>
    </row>
    <row r="69" spans="1:5" ht="12.75">
      <c r="A69" s="62"/>
      <c r="B69" s="62"/>
      <c r="C69" s="62"/>
      <c r="D69" s="62"/>
      <c r="E69" s="62"/>
    </row>
    <row r="70" spans="1:5" ht="12.75">
      <c r="A70" s="62"/>
      <c r="B70" s="62"/>
      <c r="C70" s="62"/>
      <c r="D70" s="62"/>
      <c r="E70" s="62"/>
    </row>
    <row r="71" spans="1:5" ht="12.75">
      <c r="A71" s="62"/>
      <c r="B71" s="62"/>
      <c r="C71" s="62"/>
      <c r="D71" s="62"/>
      <c r="E71" s="62"/>
    </row>
    <row r="72" spans="1:5" ht="12.75">
      <c r="A72" s="62"/>
      <c r="B72" s="62"/>
      <c r="C72" s="62"/>
      <c r="D72" s="62"/>
      <c r="E72" s="62"/>
    </row>
  </sheetData>
  <printOptions/>
  <pageMargins left="0.5" right="0.5" top="1" bottom="1" header="0.5" footer="0.5"/>
  <pageSetup fitToHeight="1" fitToWidth="1" horizontalDpi="600" verticalDpi="600" orientation="landscape" scale="86" r:id="rId3"/>
  <legacyDrawing r:id="rId2"/>
</worksheet>
</file>

<file path=xl/worksheets/sheet23.xml><?xml version="1.0" encoding="utf-8"?>
<worksheet xmlns="http://schemas.openxmlformats.org/spreadsheetml/2006/main" xmlns:r="http://schemas.openxmlformats.org/officeDocument/2006/relationships">
  <dimension ref="A1:S23"/>
  <sheetViews>
    <sheetView workbookViewId="0" topLeftCell="A1">
      <selection activeCell="A1" sqref="A1"/>
    </sheetView>
  </sheetViews>
  <sheetFormatPr defaultColWidth="9.140625" defaultRowHeight="12.75"/>
  <sheetData>
    <row r="1" spans="1:10" ht="15.75">
      <c r="A1" s="7" t="s">
        <v>93</v>
      </c>
      <c r="B1" s="8"/>
      <c r="C1" s="8"/>
      <c r="D1" s="8"/>
      <c r="E1" s="8"/>
      <c r="F1" s="8"/>
      <c r="G1" s="8"/>
      <c r="H1" s="8"/>
      <c r="I1" s="8"/>
      <c r="J1" s="8"/>
    </row>
    <row r="2" ht="12.75">
      <c r="A2" s="45"/>
    </row>
    <row r="3" spans="1:5" ht="13.5" thickBot="1">
      <c r="A3" s="56" t="s">
        <v>94</v>
      </c>
      <c r="B3" s="10"/>
      <c r="C3" s="10"/>
      <c r="D3" s="10"/>
      <c r="E3" s="10"/>
    </row>
    <row r="4" spans="1:19" ht="13.5" thickBot="1">
      <c r="A4" s="10"/>
      <c r="B4" s="10"/>
      <c r="C4" s="11" t="s">
        <v>2</v>
      </c>
      <c r="D4" s="12" t="s">
        <v>2</v>
      </c>
      <c r="E4" s="13" t="s">
        <v>2</v>
      </c>
      <c r="F4" s="14" t="s">
        <v>3</v>
      </c>
      <c r="G4" s="14"/>
      <c r="H4" s="14"/>
      <c r="I4" s="14"/>
      <c r="J4" s="15"/>
      <c r="K4" s="15"/>
      <c r="L4" s="15"/>
      <c r="M4" s="15"/>
      <c r="N4" s="15"/>
      <c r="O4" s="15"/>
      <c r="P4" s="15"/>
      <c r="Q4" s="15"/>
      <c r="R4" s="16"/>
      <c r="S4" s="17"/>
    </row>
    <row r="5" spans="1:19" ht="13.5" thickBot="1">
      <c r="A5" s="10"/>
      <c r="B5" s="10"/>
      <c r="C5" s="18" t="s">
        <v>4</v>
      </c>
      <c r="D5" s="19" t="s">
        <v>5</v>
      </c>
      <c r="E5" s="20" t="s">
        <v>6</v>
      </c>
      <c r="F5" s="21" t="s">
        <v>7</v>
      </c>
      <c r="G5" s="22" t="s">
        <v>8</v>
      </c>
      <c r="H5" s="23" t="s">
        <v>9</v>
      </c>
      <c r="I5" s="23" t="s">
        <v>10</v>
      </c>
      <c r="J5" s="24" t="s">
        <v>11</v>
      </c>
      <c r="K5" s="25" t="s">
        <v>12</v>
      </c>
      <c r="L5" s="25" t="s">
        <v>13</v>
      </c>
      <c r="M5" s="25" t="s">
        <v>14</v>
      </c>
      <c r="N5" s="25" t="s">
        <v>15</v>
      </c>
      <c r="O5" s="25" t="s">
        <v>16</v>
      </c>
      <c r="P5" s="25" t="s">
        <v>17</v>
      </c>
      <c r="Q5" s="26" t="s">
        <v>18</v>
      </c>
      <c r="R5" s="27" t="s">
        <v>19</v>
      </c>
      <c r="S5" s="28" t="s">
        <v>20</v>
      </c>
    </row>
    <row r="6" spans="1:5" ht="12.75">
      <c r="A6" s="29"/>
      <c r="B6" s="10"/>
      <c r="C6" s="10"/>
      <c r="D6" s="10"/>
      <c r="E6" s="10"/>
    </row>
    <row r="7" spans="1:19" ht="12.75">
      <c r="A7" s="29"/>
      <c r="B7" s="29" t="s">
        <v>22</v>
      </c>
      <c r="C7" s="31">
        <v>696.125</v>
      </c>
      <c r="D7" s="31">
        <v>899.7</v>
      </c>
      <c r="E7" s="31">
        <v>1223</v>
      </c>
      <c r="F7" s="2">
        <v>1380</v>
      </c>
      <c r="G7" s="2">
        <v>1556</v>
      </c>
      <c r="H7" s="2">
        <v>1755</v>
      </c>
      <c r="I7" s="2">
        <v>1974</v>
      </c>
      <c r="J7" s="2">
        <v>2211</v>
      </c>
      <c r="K7" s="2">
        <v>2455</v>
      </c>
      <c r="L7" s="2">
        <v>2700</v>
      </c>
      <c r="M7" s="2">
        <v>2943</v>
      </c>
      <c r="N7" s="2">
        <v>3178</v>
      </c>
      <c r="O7" s="2">
        <v>3337</v>
      </c>
      <c r="P7" s="2">
        <v>3471</v>
      </c>
      <c r="Q7" s="2">
        <v>3575</v>
      </c>
      <c r="R7" s="2">
        <v>3682</v>
      </c>
      <c r="S7" s="2">
        <v>3793</v>
      </c>
    </row>
    <row r="8" spans="1:19" ht="12.75">
      <c r="A8" s="29"/>
      <c r="B8" s="29" t="s">
        <v>23</v>
      </c>
      <c r="C8" s="31">
        <v>950.825</v>
      </c>
      <c r="D8" s="31">
        <v>1114.9</v>
      </c>
      <c r="E8" s="31">
        <v>1292</v>
      </c>
      <c r="F8" s="2">
        <v>1454</v>
      </c>
      <c r="G8" s="2">
        <v>1640</v>
      </c>
      <c r="H8" s="2">
        <v>1843</v>
      </c>
      <c r="I8" s="2">
        <v>2073</v>
      </c>
      <c r="J8" s="2">
        <v>2322</v>
      </c>
      <c r="K8" s="2">
        <v>2578</v>
      </c>
      <c r="L8" s="2">
        <v>2835</v>
      </c>
      <c r="M8" s="2">
        <v>3091</v>
      </c>
      <c r="N8" s="2">
        <v>3338</v>
      </c>
      <c r="O8" s="2">
        <v>3505</v>
      </c>
      <c r="P8" s="2">
        <v>3645</v>
      </c>
      <c r="Q8" s="2">
        <v>3754</v>
      </c>
      <c r="R8" s="2">
        <v>3867</v>
      </c>
      <c r="S8" s="2">
        <v>3983</v>
      </c>
    </row>
    <row r="9" spans="1:19" ht="12.75">
      <c r="A9" s="29"/>
      <c r="B9" s="32" t="s">
        <v>24</v>
      </c>
      <c r="C9" s="31">
        <v>298.9375</v>
      </c>
      <c r="D9" s="31">
        <v>374</v>
      </c>
      <c r="E9" s="31">
        <v>449.1</v>
      </c>
      <c r="F9" s="31">
        <v>505</v>
      </c>
      <c r="G9" s="31">
        <v>568</v>
      </c>
      <c r="H9" s="31">
        <v>638</v>
      </c>
      <c r="I9" s="31">
        <v>718</v>
      </c>
      <c r="J9" s="31">
        <v>804</v>
      </c>
      <c r="K9" s="31">
        <v>892</v>
      </c>
      <c r="L9" s="31">
        <v>982</v>
      </c>
      <c r="M9" s="31">
        <v>1070</v>
      </c>
      <c r="N9" s="31">
        <v>1155</v>
      </c>
      <c r="O9" s="31">
        <v>1213</v>
      </c>
      <c r="P9" s="31">
        <v>1262</v>
      </c>
      <c r="Q9" s="31">
        <v>1300</v>
      </c>
      <c r="R9" s="31">
        <v>1339</v>
      </c>
      <c r="S9" s="31">
        <v>1379</v>
      </c>
    </row>
    <row r="10" spans="1:19" ht="13.5" thickBot="1">
      <c r="A10" s="29"/>
      <c r="B10" s="32" t="s">
        <v>25</v>
      </c>
      <c r="C10" s="37">
        <v>0</v>
      </c>
      <c r="D10" s="37">
        <v>0</v>
      </c>
      <c r="E10" s="37">
        <v>0</v>
      </c>
      <c r="F10" s="37">
        <v>0</v>
      </c>
      <c r="G10" s="37">
        <v>0</v>
      </c>
      <c r="H10" s="37">
        <v>0</v>
      </c>
      <c r="I10" s="37">
        <v>0</v>
      </c>
      <c r="J10" s="37">
        <v>0</v>
      </c>
      <c r="K10" s="37">
        <v>0</v>
      </c>
      <c r="L10" s="37">
        <v>0</v>
      </c>
      <c r="M10" s="37">
        <v>0</v>
      </c>
      <c r="N10" s="37">
        <v>0</v>
      </c>
      <c r="O10" s="37">
        <v>0</v>
      </c>
      <c r="P10" s="37">
        <v>0</v>
      </c>
      <c r="Q10" s="37">
        <v>0</v>
      </c>
      <c r="R10" s="37">
        <v>0</v>
      </c>
      <c r="S10" s="37">
        <v>0</v>
      </c>
    </row>
    <row r="11" spans="1:19" ht="12.75">
      <c r="A11" s="10"/>
      <c r="B11" s="39" t="s">
        <v>70</v>
      </c>
      <c r="C11" s="31">
        <f aca="true" t="shared" si="0" ref="C11:S11">SUM(C7:C10)</f>
        <v>1945.8875</v>
      </c>
      <c r="D11" s="31">
        <f t="shared" si="0"/>
        <v>2388.6000000000004</v>
      </c>
      <c r="E11" s="31">
        <f t="shared" si="0"/>
        <v>2964.1</v>
      </c>
      <c r="F11" s="2">
        <f t="shared" si="0"/>
        <v>3339</v>
      </c>
      <c r="G11" s="2">
        <f t="shared" si="0"/>
        <v>3764</v>
      </c>
      <c r="H11" s="2">
        <f t="shared" si="0"/>
        <v>4236</v>
      </c>
      <c r="I11" s="2">
        <f t="shared" si="0"/>
        <v>4765</v>
      </c>
      <c r="J11" s="2">
        <f t="shared" si="0"/>
        <v>5337</v>
      </c>
      <c r="K11" s="2">
        <f t="shared" si="0"/>
        <v>5925</v>
      </c>
      <c r="L11" s="2">
        <f t="shared" si="0"/>
        <v>6517</v>
      </c>
      <c r="M11" s="2">
        <f t="shared" si="0"/>
        <v>7104</v>
      </c>
      <c r="N11" s="2">
        <f t="shared" si="0"/>
        <v>7671</v>
      </c>
      <c r="O11" s="2">
        <f t="shared" si="0"/>
        <v>8055</v>
      </c>
      <c r="P11" s="2">
        <f t="shared" si="0"/>
        <v>8378</v>
      </c>
      <c r="Q11" s="2">
        <f t="shared" si="0"/>
        <v>8629</v>
      </c>
      <c r="R11" s="2">
        <f t="shared" si="0"/>
        <v>8888</v>
      </c>
      <c r="S11" s="2">
        <f t="shared" si="0"/>
        <v>9155</v>
      </c>
    </row>
    <row r="12" spans="1:19" ht="12.75">
      <c r="A12" s="9" t="s">
        <v>32</v>
      </c>
      <c r="B12" s="10"/>
      <c r="C12" s="10"/>
      <c r="D12" s="31">
        <f aca="true" t="shared" si="1" ref="D12:S12">+D11-C11</f>
        <v>442.7125000000003</v>
      </c>
      <c r="E12" s="31">
        <f t="shared" si="1"/>
        <v>575.4999999999995</v>
      </c>
      <c r="F12" s="2">
        <f t="shared" si="1"/>
        <v>374.9000000000001</v>
      </c>
      <c r="G12" s="2">
        <f t="shared" si="1"/>
        <v>425</v>
      </c>
      <c r="H12" s="2">
        <f t="shared" si="1"/>
        <v>472</v>
      </c>
      <c r="I12" s="2">
        <f t="shared" si="1"/>
        <v>529</v>
      </c>
      <c r="J12" s="2">
        <f t="shared" si="1"/>
        <v>572</v>
      </c>
      <c r="K12" s="2">
        <f t="shared" si="1"/>
        <v>588</v>
      </c>
      <c r="L12" s="2">
        <f t="shared" si="1"/>
        <v>592</v>
      </c>
      <c r="M12" s="2">
        <f t="shared" si="1"/>
        <v>587</v>
      </c>
      <c r="N12" s="2">
        <f t="shared" si="1"/>
        <v>567</v>
      </c>
      <c r="O12" s="2">
        <f t="shared" si="1"/>
        <v>384</v>
      </c>
      <c r="P12" s="2">
        <f t="shared" si="1"/>
        <v>323</v>
      </c>
      <c r="Q12" s="2">
        <f t="shared" si="1"/>
        <v>251</v>
      </c>
      <c r="R12" s="2">
        <f t="shared" si="1"/>
        <v>259</v>
      </c>
      <c r="S12" s="2">
        <f t="shared" si="1"/>
        <v>267</v>
      </c>
    </row>
    <row r="13" spans="1:5" ht="12.75">
      <c r="A13" s="10"/>
      <c r="B13" s="10"/>
      <c r="C13" s="10"/>
      <c r="D13" s="10"/>
      <c r="E13" s="10"/>
    </row>
    <row r="14" spans="1:19" ht="12.75">
      <c r="A14" s="10"/>
      <c r="B14" s="9" t="s">
        <v>92</v>
      </c>
      <c r="C14" s="31">
        <v>0</v>
      </c>
      <c r="D14" s="31">
        <v>0</v>
      </c>
      <c r="E14" s="31">
        <v>0</v>
      </c>
      <c r="F14" s="31">
        <v>0</v>
      </c>
      <c r="G14" s="31">
        <v>0</v>
      </c>
      <c r="H14" s="31">
        <v>0</v>
      </c>
      <c r="I14" s="31">
        <v>0</v>
      </c>
      <c r="J14" s="31">
        <v>0</v>
      </c>
      <c r="K14" s="31">
        <v>0</v>
      </c>
      <c r="L14" s="31">
        <v>0</v>
      </c>
      <c r="M14" s="31">
        <v>0</v>
      </c>
      <c r="N14" s="31">
        <v>0</v>
      </c>
      <c r="O14" s="31">
        <v>0</v>
      </c>
      <c r="P14" s="31">
        <v>0</v>
      </c>
      <c r="Q14" s="31">
        <v>0</v>
      </c>
      <c r="R14" s="31">
        <v>0</v>
      </c>
      <c r="S14" s="31">
        <v>0</v>
      </c>
    </row>
    <row r="15" spans="1:19" ht="12.75">
      <c r="A15" s="29"/>
      <c r="B15" s="29" t="s">
        <v>50</v>
      </c>
      <c r="C15" s="31">
        <v>0</v>
      </c>
      <c r="D15" s="31">
        <v>0</v>
      </c>
      <c r="E15" s="31">
        <v>0</v>
      </c>
      <c r="F15" s="31">
        <v>0</v>
      </c>
      <c r="G15" s="31">
        <v>0</v>
      </c>
      <c r="H15" s="31">
        <v>0</v>
      </c>
      <c r="I15" s="31">
        <v>0</v>
      </c>
      <c r="J15" s="31">
        <v>0</v>
      </c>
      <c r="K15" s="31">
        <v>0</v>
      </c>
      <c r="L15" s="31">
        <v>0</v>
      </c>
      <c r="M15" s="31">
        <v>0</v>
      </c>
      <c r="N15" s="31">
        <v>0</v>
      </c>
      <c r="O15" s="31">
        <v>0</v>
      </c>
      <c r="P15" s="31">
        <v>0</v>
      </c>
      <c r="Q15" s="31">
        <v>0</v>
      </c>
      <c r="R15" s="31">
        <v>0</v>
      </c>
      <c r="S15" s="31">
        <v>0</v>
      </c>
    </row>
    <row r="17" spans="1:19" ht="12.75">
      <c r="A17" t="s">
        <v>33</v>
      </c>
      <c r="B17" t="s">
        <v>34</v>
      </c>
      <c r="C17" s="10">
        <v>587</v>
      </c>
      <c r="D17" s="10">
        <v>543</v>
      </c>
      <c r="E17" s="10">
        <v>646</v>
      </c>
      <c r="F17" s="10">
        <v>730</v>
      </c>
      <c r="G17" s="10">
        <v>825</v>
      </c>
      <c r="H17" s="10">
        <v>932</v>
      </c>
      <c r="I17" s="10">
        <v>1044</v>
      </c>
      <c r="J17" s="10">
        <v>1159</v>
      </c>
      <c r="K17" s="10">
        <v>1275</v>
      </c>
      <c r="L17" s="10">
        <v>1389</v>
      </c>
      <c r="M17" s="10">
        <v>1500</v>
      </c>
      <c r="N17" s="10">
        <v>1605</v>
      </c>
      <c r="O17" s="10">
        <v>1686</v>
      </c>
      <c r="P17" s="10">
        <v>1753</v>
      </c>
      <c r="Q17" s="10">
        <v>1806</v>
      </c>
      <c r="R17" s="10">
        <v>1842</v>
      </c>
      <c r="S17" s="10">
        <v>1860</v>
      </c>
    </row>
    <row r="18" spans="2:19" ht="12.75">
      <c r="B18" t="s">
        <v>35</v>
      </c>
      <c r="C18" s="10">
        <v>864</v>
      </c>
      <c r="D18" s="10">
        <v>1304</v>
      </c>
      <c r="E18">
        <v>1827</v>
      </c>
      <c r="F18">
        <v>2064</v>
      </c>
      <c r="G18">
        <v>2332</v>
      </c>
      <c r="H18">
        <v>2635</v>
      </c>
      <c r="I18">
        <v>2951</v>
      </c>
      <c r="J18">
        <v>3276</v>
      </c>
      <c r="K18">
        <v>3603</v>
      </c>
      <c r="L18">
        <v>3928</v>
      </c>
      <c r="M18">
        <v>4242</v>
      </c>
      <c r="N18">
        <v>4539</v>
      </c>
      <c r="O18">
        <v>4766</v>
      </c>
      <c r="P18">
        <v>4956</v>
      </c>
      <c r="Q18">
        <v>5105</v>
      </c>
      <c r="R18">
        <v>5207</v>
      </c>
      <c r="S18" s="42">
        <v>5259</v>
      </c>
    </row>
    <row r="19" spans="2:19" ht="12.75">
      <c r="B19" t="s">
        <v>36</v>
      </c>
      <c r="C19" s="10">
        <v>1761</v>
      </c>
      <c r="D19" s="10">
        <v>1808</v>
      </c>
      <c r="E19">
        <v>2099</v>
      </c>
      <c r="F19">
        <v>2372</v>
      </c>
      <c r="G19">
        <v>2680</v>
      </c>
      <c r="H19">
        <v>3028</v>
      </c>
      <c r="I19">
        <v>3391</v>
      </c>
      <c r="J19">
        <v>3764</v>
      </c>
      <c r="K19">
        <v>4141</v>
      </c>
      <c r="L19">
        <v>4514</v>
      </c>
      <c r="M19">
        <v>4875</v>
      </c>
      <c r="N19">
        <v>5216</v>
      </c>
      <c r="O19">
        <v>5477</v>
      </c>
      <c r="P19">
        <v>5696</v>
      </c>
      <c r="Q19">
        <v>5867</v>
      </c>
      <c r="R19">
        <v>5984</v>
      </c>
      <c r="S19" s="42">
        <v>6044</v>
      </c>
    </row>
    <row r="20" spans="2:19" ht="12.75">
      <c r="B20" t="s">
        <v>37</v>
      </c>
      <c r="C20" s="10">
        <v>441</v>
      </c>
      <c r="D20" s="10">
        <v>580</v>
      </c>
      <c r="E20" s="10">
        <v>686</v>
      </c>
      <c r="F20" s="10">
        <v>776</v>
      </c>
      <c r="G20" s="10">
        <v>878</v>
      </c>
      <c r="H20" s="10">
        <v>992</v>
      </c>
      <c r="I20" s="10">
        <v>1111</v>
      </c>
      <c r="J20" s="10">
        <v>1233</v>
      </c>
      <c r="K20" s="10">
        <v>1357</v>
      </c>
      <c r="L20" s="10">
        <v>1479</v>
      </c>
      <c r="M20" s="10">
        <v>1597</v>
      </c>
      <c r="N20" s="10">
        <v>1709</v>
      </c>
      <c r="O20" s="10">
        <v>1794</v>
      </c>
      <c r="P20" s="10">
        <v>1866</v>
      </c>
      <c r="Q20" s="10">
        <v>1922</v>
      </c>
      <c r="R20" s="10">
        <v>1960</v>
      </c>
      <c r="S20" s="10">
        <v>1980</v>
      </c>
    </row>
    <row r="21" spans="2:19" ht="12.75">
      <c r="B21" t="s">
        <v>38</v>
      </c>
      <c r="C21" s="10">
        <v>0</v>
      </c>
      <c r="D21" s="10">
        <v>0</v>
      </c>
      <c r="E21" s="10">
        <v>0</v>
      </c>
      <c r="F21" s="10"/>
      <c r="G21" s="10"/>
      <c r="H21" s="10"/>
      <c r="I21" s="10"/>
      <c r="J21" s="10"/>
      <c r="K21" s="10"/>
      <c r="L21" s="10"/>
      <c r="M21" s="10"/>
      <c r="N21" s="10"/>
      <c r="O21" s="10"/>
      <c r="P21" s="10"/>
      <c r="Q21" s="10"/>
      <c r="R21" s="10"/>
      <c r="S21" s="10"/>
    </row>
    <row r="22" spans="2:19" ht="12.75">
      <c r="B22" t="s">
        <v>39</v>
      </c>
      <c r="C22" s="43">
        <f aca="true" t="shared" si="2" ref="C22:S22">SUM(C17:C21)</f>
        <v>3653</v>
      </c>
      <c r="D22" s="43">
        <f t="shared" si="2"/>
        <v>4235</v>
      </c>
      <c r="E22" s="43">
        <f t="shared" si="2"/>
        <v>5258</v>
      </c>
      <c r="F22" s="43">
        <f t="shared" si="2"/>
        <v>5942</v>
      </c>
      <c r="G22" s="43">
        <f t="shared" si="2"/>
        <v>6715</v>
      </c>
      <c r="H22" s="43">
        <f t="shared" si="2"/>
        <v>7587</v>
      </c>
      <c r="I22" s="43">
        <f t="shared" si="2"/>
        <v>8497</v>
      </c>
      <c r="J22" s="43">
        <f t="shared" si="2"/>
        <v>9432</v>
      </c>
      <c r="K22" s="43">
        <f t="shared" si="2"/>
        <v>10376</v>
      </c>
      <c r="L22" s="43">
        <f t="shared" si="2"/>
        <v>11310</v>
      </c>
      <c r="M22" s="43">
        <f t="shared" si="2"/>
        <v>12214</v>
      </c>
      <c r="N22" s="43">
        <f t="shared" si="2"/>
        <v>13069</v>
      </c>
      <c r="O22" s="43">
        <f t="shared" si="2"/>
        <v>13723</v>
      </c>
      <c r="P22" s="43">
        <f t="shared" si="2"/>
        <v>14271</v>
      </c>
      <c r="Q22" s="43">
        <f t="shared" si="2"/>
        <v>14700</v>
      </c>
      <c r="R22" s="43">
        <f t="shared" si="2"/>
        <v>14993</v>
      </c>
      <c r="S22" s="43">
        <f t="shared" si="2"/>
        <v>15143</v>
      </c>
    </row>
    <row r="23" ht="12.75">
      <c r="C23">
        <f>SUM(C17:C21)</f>
        <v>3653</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pageSetUpPr fitToPage="1"/>
  </sheetPr>
  <dimension ref="A1:S31"/>
  <sheetViews>
    <sheetView workbookViewId="0" topLeftCell="A1">
      <selection activeCell="A7" activeCellId="2" sqref="A3:IV3 A5:IV5 A7:IV8"/>
    </sheetView>
  </sheetViews>
  <sheetFormatPr defaultColWidth="9.140625" defaultRowHeight="12.75"/>
  <cols>
    <col min="1" max="1" width="5.421875" style="0" customWidth="1"/>
    <col min="2" max="2" width="9.57421875" style="0" customWidth="1"/>
    <col min="6" max="11" width="7.57421875" style="0" customWidth="1"/>
    <col min="12" max="19" width="8.28125" style="0" customWidth="1"/>
  </cols>
  <sheetData>
    <row r="1" spans="1:11" ht="15.75">
      <c r="A1" s="7" t="s">
        <v>0</v>
      </c>
      <c r="B1" s="8"/>
      <c r="C1" s="8"/>
      <c r="D1" s="8"/>
      <c r="E1" s="8"/>
      <c r="F1" s="8"/>
      <c r="G1" s="8"/>
      <c r="H1" s="8"/>
      <c r="I1" s="8"/>
      <c r="J1" s="8"/>
      <c r="K1" s="8"/>
    </row>
    <row r="2" ht="12.75">
      <c r="A2" s="45"/>
    </row>
    <row r="3" spans="1:5" ht="13.5" thickBot="1">
      <c r="A3" s="56" t="s">
        <v>129</v>
      </c>
      <c r="B3" s="10"/>
      <c r="C3" s="10"/>
      <c r="D3" s="10"/>
      <c r="E3" s="10"/>
    </row>
    <row r="4" spans="1:19" ht="13.5" thickBot="1">
      <c r="A4" s="10"/>
      <c r="B4" s="10"/>
      <c r="C4" s="11" t="s">
        <v>2</v>
      </c>
      <c r="D4" s="12" t="s">
        <v>2</v>
      </c>
      <c r="E4" s="13" t="s">
        <v>2</v>
      </c>
      <c r="F4" s="14" t="s">
        <v>3</v>
      </c>
      <c r="G4" s="14"/>
      <c r="H4" s="14"/>
      <c r="I4" s="14"/>
      <c r="J4" s="15"/>
      <c r="K4" s="15"/>
      <c r="L4" s="15"/>
      <c r="M4" s="15"/>
      <c r="N4" s="15"/>
      <c r="O4" s="15"/>
      <c r="P4" s="15"/>
      <c r="Q4" s="15"/>
      <c r="R4" s="16"/>
      <c r="S4" s="17"/>
    </row>
    <row r="5" spans="1:19" ht="13.5" thickBot="1">
      <c r="A5" s="10"/>
      <c r="B5" s="10"/>
      <c r="C5" s="18" t="s">
        <v>4</v>
      </c>
      <c r="D5" s="19" t="s">
        <v>5</v>
      </c>
      <c r="E5" s="20" t="s">
        <v>6</v>
      </c>
      <c r="F5" s="21" t="s">
        <v>7</v>
      </c>
      <c r="G5" s="22" t="s">
        <v>8</v>
      </c>
      <c r="H5" s="23" t="s">
        <v>9</v>
      </c>
      <c r="I5" s="23" t="s">
        <v>10</v>
      </c>
      <c r="J5" s="24" t="s">
        <v>11</v>
      </c>
      <c r="K5" s="25" t="s">
        <v>12</v>
      </c>
      <c r="L5" s="25" t="s">
        <v>130</v>
      </c>
      <c r="M5" s="25" t="s">
        <v>131</v>
      </c>
      <c r="N5" s="25" t="s">
        <v>132</v>
      </c>
      <c r="O5" s="25" t="s">
        <v>133</v>
      </c>
      <c r="P5" s="25" t="s">
        <v>134</v>
      </c>
      <c r="Q5" s="26" t="s">
        <v>135</v>
      </c>
      <c r="R5" s="27" t="s">
        <v>136</v>
      </c>
      <c r="S5" s="28" t="s">
        <v>137</v>
      </c>
    </row>
    <row r="6" spans="1:11" ht="12.75">
      <c r="A6" s="10"/>
      <c r="B6" s="10"/>
      <c r="C6" s="10"/>
      <c r="D6" s="143"/>
      <c r="E6" s="144"/>
      <c r="F6" s="145"/>
      <c r="G6" s="145"/>
      <c r="H6" s="145"/>
      <c r="I6" s="146"/>
      <c r="J6" s="46"/>
      <c r="K6" s="46"/>
    </row>
    <row r="7" spans="1:19" ht="14.25">
      <c r="A7" s="10"/>
      <c r="B7" s="29" t="s">
        <v>138</v>
      </c>
      <c r="C7" s="81">
        <v>158.6</v>
      </c>
      <c r="D7" s="31">
        <v>146.6</v>
      </c>
      <c r="E7" s="31">
        <v>155.2</v>
      </c>
      <c r="F7" s="2">
        <v>168</v>
      </c>
      <c r="G7" s="2">
        <v>176</v>
      </c>
      <c r="H7" s="2">
        <v>184</v>
      </c>
      <c r="I7" s="2">
        <v>192</v>
      </c>
      <c r="J7" s="2">
        <v>199</v>
      </c>
      <c r="K7" s="2">
        <v>207</v>
      </c>
      <c r="L7" s="2">
        <v>222</v>
      </c>
      <c r="M7" s="2">
        <v>235</v>
      </c>
      <c r="N7" s="2">
        <v>250</v>
      </c>
      <c r="O7" s="2">
        <v>264</v>
      </c>
      <c r="P7" s="2">
        <v>279</v>
      </c>
      <c r="Q7" s="2">
        <v>294</v>
      </c>
      <c r="R7" s="2">
        <v>308</v>
      </c>
      <c r="S7" s="2">
        <v>323</v>
      </c>
    </row>
    <row r="8" spans="1:19" ht="13.5" thickBot="1">
      <c r="A8" s="10"/>
      <c r="B8" s="29" t="s">
        <v>23</v>
      </c>
      <c r="C8" s="88">
        <v>404.8</v>
      </c>
      <c r="D8" s="37">
        <v>401.9</v>
      </c>
      <c r="E8" s="37">
        <v>404.8</v>
      </c>
      <c r="F8" s="38">
        <v>392</v>
      </c>
      <c r="G8" s="38">
        <v>428</v>
      </c>
      <c r="H8" s="38">
        <v>428</v>
      </c>
      <c r="I8" s="38">
        <v>446</v>
      </c>
      <c r="J8" s="38">
        <v>465</v>
      </c>
      <c r="K8" s="38">
        <v>483</v>
      </c>
      <c r="L8" s="38">
        <v>516</v>
      </c>
      <c r="M8" s="38">
        <v>551</v>
      </c>
      <c r="N8" s="38">
        <v>584</v>
      </c>
      <c r="O8" s="38">
        <v>618</v>
      </c>
      <c r="P8" s="38">
        <v>652</v>
      </c>
      <c r="Q8" s="38">
        <v>685</v>
      </c>
      <c r="R8" s="38">
        <v>720</v>
      </c>
      <c r="S8" s="38">
        <v>753</v>
      </c>
    </row>
    <row r="9" spans="1:19" ht="14.25">
      <c r="A9" s="10"/>
      <c r="B9" s="39" t="s">
        <v>139</v>
      </c>
      <c r="C9" s="86">
        <f>SUM(C7:C8)</f>
        <v>563.4</v>
      </c>
      <c r="D9" s="31">
        <f>SUM(D7:D8)</f>
        <v>548.5</v>
      </c>
      <c r="E9" s="31">
        <f>SUM(E7:E8)</f>
        <v>560</v>
      </c>
      <c r="F9" s="2">
        <f aca="true" t="shared" si="0" ref="F9:S9">F17*34.5/40</f>
        <v>560.625</v>
      </c>
      <c r="G9" s="2">
        <f t="shared" si="0"/>
        <v>586.5</v>
      </c>
      <c r="H9" s="2">
        <f t="shared" si="0"/>
        <v>612.375</v>
      </c>
      <c r="I9" s="2">
        <f t="shared" si="0"/>
        <v>638.25</v>
      </c>
      <c r="J9" s="2">
        <f t="shared" si="0"/>
        <v>664.125</v>
      </c>
      <c r="K9" s="2">
        <f t="shared" si="0"/>
        <v>690</v>
      </c>
      <c r="L9" s="2">
        <f t="shared" si="0"/>
        <v>738.3</v>
      </c>
      <c r="M9" s="2">
        <f t="shared" si="0"/>
        <v>786.6</v>
      </c>
      <c r="N9" s="2">
        <f t="shared" si="0"/>
        <v>834.9</v>
      </c>
      <c r="O9" s="2">
        <f t="shared" si="0"/>
        <v>883.2</v>
      </c>
      <c r="P9" s="2">
        <f t="shared" si="0"/>
        <v>931.5</v>
      </c>
      <c r="Q9" s="2">
        <f t="shared" si="0"/>
        <v>979.8</v>
      </c>
      <c r="R9" s="2">
        <f t="shared" si="0"/>
        <v>1028.1</v>
      </c>
      <c r="S9" s="2">
        <f t="shared" si="0"/>
        <v>1076.4</v>
      </c>
    </row>
    <row r="10" spans="1:19" ht="12.75">
      <c r="A10" s="9" t="s">
        <v>32</v>
      </c>
      <c r="B10" s="10"/>
      <c r="C10" s="31"/>
      <c r="D10" s="31">
        <f>+D9-C9</f>
        <v>-14.899999999999977</v>
      </c>
      <c r="E10" s="31">
        <f>+E9-D9</f>
        <v>11.5</v>
      </c>
      <c r="F10" s="2">
        <f>F9-E9</f>
        <v>0.625</v>
      </c>
      <c r="G10" s="2">
        <f aca="true" t="shared" si="1" ref="G10:S10">+G9-F9</f>
        <v>25.875</v>
      </c>
      <c r="H10" s="2">
        <f t="shared" si="1"/>
        <v>25.875</v>
      </c>
      <c r="I10" s="2">
        <f t="shared" si="1"/>
        <v>25.875</v>
      </c>
      <c r="J10" s="2">
        <f t="shared" si="1"/>
        <v>25.875</v>
      </c>
      <c r="K10" s="2">
        <f t="shared" si="1"/>
        <v>25.875</v>
      </c>
      <c r="L10" s="2">
        <f t="shared" si="1"/>
        <v>48.299999999999955</v>
      </c>
      <c r="M10" s="2">
        <f t="shared" si="1"/>
        <v>48.30000000000007</v>
      </c>
      <c r="N10" s="2">
        <f t="shared" si="1"/>
        <v>48.299999999999955</v>
      </c>
      <c r="O10" s="2">
        <f t="shared" si="1"/>
        <v>48.30000000000007</v>
      </c>
      <c r="P10" s="2">
        <f t="shared" si="1"/>
        <v>48.299999999999955</v>
      </c>
      <c r="Q10" s="2">
        <f t="shared" si="1"/>
        <v>48.299999999999955</v>
      </c>
      <c r="R10" s="2">
        <f t="shared" si="1"/>
        <v>48.299999999999955</v>
      </c>
      <c r="S10" s="2">
        <f t="shared" si="1"/>
        <v>48.30000000000018</v>
      </c>
    </row>
    <row r="11" spans="1:5" ht="14.25">
      <c r="A11" s="9" t="s">
        <v>140</v>
      </c>
      <c r="B11" s="10"/>
      <c r="C11" s="10"/>
      <c r="D11" s="10"/>
      <c r="E11" s="10"/>
    </row>
    <row r="12" spans="2:5" ht="12.75">
      <c r="B12" s="40" t="s">
        <v>34</v>
      </c>
      <c r="C12" s="10"/>
      <c r="D12" s="10">
        <v>0</v>
      </c>
      <c r="E12" s="10">
        <v>0</v>
      </c>
    </row>
    <row r="13" spans="1:19" ht="12.75">
      <c r="A13" s="9"/>
      <c r="B13" s="40" t="s">
        <v>35</v>
      </c>
      <c r="C13" s="10"/>
      <c r="D13" s="10">
        <v>394</v>
      </c>
      <c r="E13" s="10">
        <v>376</v>
      </c>
      <c r="F13">
        <v>260</v>
      </c>
      <c r="G13">
        <v>272</v>
      </c>
      <c r="H13">
        <v>284</v>
      </c>
      <c r="I13">
        <v>296</v>
      </c>
      <c r="J13">
        <v>308</v>
      </c>
      <c r="K13">
        <v>320</v>
      </c>
      <c r="L13">
        <v>342</v>
      </c>
      <c r="M13">
        <v>365</v>
      </c>
      <c r="N13">
        <v>387</v>
      </c>
      <c r="O13">
        <v>410</v>
      </c>
      <c r="P13">
        <v>432</v>
      </c>
      <c r="Q13">
        <v>454</v>
      </c>
      <c r="R13">
        <v>477</v>
      </c>
      <c r="S13">
        <v>499</v>
      </c>
    </row>
    <row r="14" spans="1:19" ht="12.75">
      <c r="A14" s="9"/>
      <c r="B14" s="40" t="s">
        <v>36</v>
      </c>
      <c r="C14" s="10"/>
      <c r="D14" s="10">
        <v>240</v>
      </c>
      <c r="E14" s="10">
        <v>274</v>
      </c>
      <c r="F14">
        <v>390</v>
      </c>
      <c r="G14">
        <v>408</v>
      </c>
      <c r="H14">
        <v>426</v>
      </c>
      <c r="I14">
        <v>444</v>
      </c>
      <c r="J14">
        <v>462</v>
      </c>
      <c r="K14">
        <v>480</v>
      </c>
      <c r="L14">
        <v>514</v>
      </c>
      <c r="M14">
        <v>547</v>
      </c>
      <c r="N14">
        <v>581</v>
      </c>
      <c r="O14">
        <v>614</v>
      </c>
      <c r="P14">
        <v>648</v>
      </c>
      <c r="Q14">
        <v>682</v>
      </c>
      <c r="R14">
        <v>715</v>
      </c>
      <c r="S14">
        <v>749</v>
      </c>
    </row>
    <row r="15" spans="1:5" ht="12.75">
      <c r="A15" s="9"/>
      <c r="B15" s="40" t="s">
        <v>37</v>
      </c>
      <c r="C15" s="10"/>
      <c r="D15" s="10">
        <v>0</v>
      </c>
      <c r="E15" s="10">
        <v>0</v>
      </c>
    </row>
    <row r="16" spans="1:5" ht="12.75">
      <c r="A16" s="9"/>
      <c r="B16" s="40" t="s">
        <v>38</v>
      </c>
      <c r="C16" s="10"/>
      <c r="D16" s="10">
        <v>0</v>
      </c>
      <c r="E16" s="10">
        <v>0</v>
      </c>
    </row>
    <row r="17" spans="1:19" ht="12.75">
      <c r="A17" s="9"/>
      <c r="B17" s="40" t="s">
        <v>39</v>
      </c>
      <c r="C17" s="43">
        <v>0</v>
      </c>
      <c r="D17" s="43">
        <v>634</v>
      </c>
      <c r="E17" s="43">
        <v>650</v>
      </c>
      <c r="F17" s="2">
        <f aca="true" t="shared" si="2" ref="F17:K17">SUM(F12:F16)</f>
        <v>650</v>
      </c>
      <c r="G17" s="2">
        <f t="shared" si="2"/>
        <v>680</v>
      </c>
      <c r="H17" s="2">
        <f t="shared" si="2"/>
        <v>710</v>
      </c>
      <c r="I17" s="2">
        <f t="shared" si="2"/>
        <v>740</v>
      </c>
      <c r="J17" s="2">
        <f t="shared" si="2"/>
        <v>770</v>
      </c>
      <c r="K17" s="2">
        <f t="shared" si="2"/>
        <v>800</v>
      </c>
      <c r="L17" s="147">
        <v>856</v>
      </c>
      <c r="M17" s="147">
        <v>912</v>
      </c>
      <c r="N17" s="147">
        <v>968</v>
      </c>
      <c r="O17" s="147">
        <v>1024</v>
      </c>
      <c r="P17" s="147">
        <v>1080</v>
      </c>
      <c r="Q17" s="147">
        <v>1136</v>
      </c>
      <c r="R17" s="147">
        <v>1192</v>
      </c>
      <c r="S17" s="147">
        <v>1248</v>
      </c>
    </row>
    <row r="18" spans="1:5" ht="12.75">
      <c r="A18" s="10"/>
      <c r="B18" s="10"/>
      <c r="C18" s="10"/>
      <c r="D18" s="10"/>
      <c r="E18" s="10"/>
    </row>
    <row r="19" spans="1:5" ht="12.75">
      <c r="A19" s="10"/>
      <c r="B19" s="10"/>
      <c r="C19" s="10"/>
      <c r="D19" s="10"/>
      <c r="E19" s="10"/>
    </row>
    <row r="22" spans="4:9" ht="12.75">
      <c r="D22" s="148"/>
      <c r="E22" s="148"/>
      <c r="F22" s="148"/>
      <c r="G22" s="148"/>
      <c r="H22" s="148"/>
      <c r="I22" s="47"/>
    </row>
    <row r="23" spans="4:9" ht="12.75">
      <c r="D23" s="47"/>
      <c r="E23" s="47"/>
      <c r="F23" s="47"/>
      <c r="G23" s="47"/>
      <c r="H23" s="47"/>
      <c r="I23" s="47"/>
    </row>
    <row r="29" ht="12.75">
      <c r="B29" s="149"/>
    </row>
    <row r="30" ht="12.75">
      <c r="B30" s="149"/>
    </row>
    <row r="31" ht="12.75">
      <c r="B31" s="149"/>
    </row>
  </sheetData>
  <printOptions/>
  <pageMargins left="0.5" right="0.5" top="1" bottom="1" header="0.5" footer="0.5"/>
  <pageSetup fitToHeight="1" fitToWidth="1" horizontalDpi="300" verticalDpi="300" orientation="landscape" scale="84" r:id="rId4"/>
  <drawing r:id="rId3"/>
  <legacyDrawing r:id="rId2"/>
</worksheet>
</file>

<file path=xl/worksheets/sheet25.xml><?xml version="1.0" encoding="utf-8"?>
<worksheet xmlns="http://schemas.openxmlformats.org/spreadsheetml/2006/main" xmlns:r="http://schemas.openxmlformats.org/officeDocument/2006/relationships">
  <dimension ref="A1:S23"/>
  <sheetViews>
    <sheetView workbookViewId="0" topLeftCell="A1">
      <selection activeCell="A1" sqref="A1"/>
    </sheetView>
  </sheetViews>
  <sheetFormatPr defaultColWidth="9.140625" defaultRowHeight="12.75"/>
  <sheetData>
    <row r="1" spans="1:10" ht="15.75">
      <c r="A1" s="7" t="s">
        <v>93</v>
      </c>
      <c r="B1" s="8"/>
      <c r="C1" s="8"/>
      <c r="D1" s="8"/>
      <c r="E1" s="8"/>
      <c r="F1" s="8"/>
      <c r="G1" s="8"/>
      <c r="H1" s="8"/>
      <c r="I1" s="8"/>
      <c r="J1" s="8"/>
    </row>
    <row r="2" ht="12.75">
      <c r="A2" s="45"/>
    </row>
    <row r="3" spans="1:5" ht="13.5" thickBot="1">
      <c r="A3" s="56" t="s">
        <v>129</v>
      </c>
      <c r="B3" s="10"/>
      <c r="C3" s="10"/>
      <c r="D3" s="10"/>
      <c r="E3" s="10"/>
    </row>
    <row r="4" spans="1:19" ht="13.5" thickBot="1">
      <c r="A4" s="10"/>
      <c r="B4" s="10"/>
      <c r="C4" s="11" t="s">
        <v>2</v>
      </c>
      <c r="D4" s="12" t="s">
        <v>2</v>
      </c>
      <c r="E4" s="13" t="s">
        <v>2</v>
      </c>
      <c r="F4" s="14" t="s">
        <v>3</v>
      </c>
      <c r="G4" s="14"/>
      <c r="H4" s="14"/>
      <c r="I4" s="14"/>
      <c r="J4" s="15"/>
      <c r="K4" s="15"/>
      <c r="L4" s="15"/>
      <c r="M4" s="15"/>
      <c r="N4" s="15"/>
      <c r="O4" s="15"/>
      <c r="P4" s="15"/>
      <c r="Q4" s="15"/>
      <c r="R4" s="16"/>
      <c r="S4" s="17"/>
    </row>
    <row r="5" spans="1:19" ht="13.5" thickBot="1">
      <c r="A5" s="10"/>
      <c r="B5" s="10"/>
      <c r="C5" s="18" t="s">
        <v>4</v>
      </c>
      <c r="D5" s="19" t="s">
        <v>5</v>
      </c>
      <c r="E5" s="20" t="s">
        <v>6</v>
      </c>
      <c r="F5" s="21" t="s">
        <v>7</v>
      </c>
      <c r="G5" s="22" t="s">
        <v>8</v>
      </c>
      <c r="H5" s="23" t="s">
        <v>9</v>
      </c>
      <c r="I5" s="23" t="s">
        <v>10</v>
      </c>
      <c r="J5" s="24" t="s">
        <v>11</v>
      </c>
      <c r="K5" s="25" t="s">
        <v>12</v>
      </c>
      <c r="L5" s="25" t="s">
        <v>13</v>
      </c>
      <c r="M5" s="25" t="s">
        <v>14</v>
      </c>
      <c r="N5" s="25" t="s">
        <v>15</v>
      </c>
      <c r="O5" s="25" t="s">
        <v>16</v>
      </c>
      <c r="P5" s="25" t="s">
        <v>17</v>
      </c>
      <c r="Q5" s="26" t="s">
        <v>18</v>
      </c>
      <c r="R5" s="27" t="s">
        <v>19</v>
      </c>
      <c r="S5" s="28" t="s">
        <v>20</v>
      </c>
    </row>
    <row r="6" spans="1:5" ht="12.75">
      <c r="A6" s="29"/>
      <c r="B6" s="10"/>
      <c r="C6" s="10"/>
      <c r="D6" s="10"/>
      <c r="E6" s="10"/>
    </row>
    <row r="7" spans="1:19" ht="12.75">
      <c r="A7" s="29"/>
      <c r="B7" s="29" t="s">
        <v>22</v>
      </c>
      <c r="C7" s="31">
        <v>158.6</v>
      </c>
      <c r="D7" s="31">
        <v>146.6</v>
      </c>
      <c r="E7" s="31">
        <v>155.2</v>
      </c>
      <c r="F7" s="2">
        <v>168</v>
      </c>
      <c r="G7" s="2">
        <v>176</v>
      </c>
      <c r="H7" s="2">
        <v>184</v>
      </c>
      <c r="I7" s="2">
        <v>192</v>
      </c>
      <c r="J7" s="2">
        <v>199</v>
      </c>
      <c r="K7" s="2">
        <v>207</v>
      </c>
      <c r="L7" s="2">
        <v>222</v>
      </c>
      <c r="M7" s="2">
        <v>235</v>
      </c>
      <c r="N7" s="2">
        <v>250</v>
      </c>
      <c r="O7" s="2">
        <v>264</v>
      </c>
      <c r="P7" s="2">
        <v>279</v>
      </c>
      <c r="Q7" s="2">
        <v>294</v>
      </c>
      <c r="R7" s="2">
        <v>308</v>
      </c>
      <c r="S7" s="2">
        <v>323</v>
      </c>
    </row>
    <row r="8" spans="1:19" ht="12.75">
      <c r="A8" s="29"/>
      <c r="B8" s="29" t="s">
        <v>23</v>
      </c>
      <c r="C8" s="31">
        <v>404.8</v>
      </c>
      <c r="D8" s="31">
        <v>401.9</v>
      </c>
      <c r="E8" s="31">
        <v>404.8</v>
      </c>
      <c r="F8" s="2">
        <v>392</v>
      </c>
      <c r="G8" s="2">
        <v>428</v>
      </c>
      <c r="H8" s="2">
        <v>428</v>
      </c>
      <c r="I8" s="2">
        <v>446</v>
      </c>
      <c r="J8" s="2">
        <v>465</v>
      </c>
      <c r="K8" s="2">
        <v>483</v>
      </c>
      <c r="L8" s="2">
        <v>516</v>
      </c>
      <c r="M8" s="2">
        <v>551</v>
      </c>
      <c r="N8" s="2">
        <v>584</v>
      </c>
      <c r="O8" s="2">
        <v>618</v>
      </c>
      <c r="P8" s="2">
        <v>652</v>
      </c>
      <c r="Q8" s="2">
        <v>685</v>
      </c>
      <c r="R8" s="2">
        <v>720</v>
      </c>
      <c r="S8" s="2">
        <v>753</v>
      </c>
    </row>
    <row r="9" spans="1:19" ht="12.75">
      <c r="A9" s="29"/>
      <c r="B9" s="32" t="s">
        <v>24</v>
      </c>
      <c r="C9" s="31">
        <v>0</v>
      </c>
      <c r="D9" s="31">
        <v>0</v>
      </c>
      <c r="E9" s="31">
        <v>0</v>
      </c>
      <c r="F9" s="31">
        <v>0</v>
      </c>
      <c r="G9" s="31">
        <v>0</v>
      </c>
      <c r="H9" s="31">
        <v>0</v>
      </c>
      <c r="I9" s="31">
        <v>0</v>
      </c>
      <c r="J9" s="31">
        <v>0</v>
      </c>
      <c r="K9" s="31">
        <v>0</v>
      </c>
      <c r="L9" s="31">
        <v>0</v>
      </c>
      <c r="M9" s="31">
        <v>0</v>
      </c>
      <c r="N9" s="31">
        <v>0</v>
      </c>
      <c r="O9" s="31">
        <v>0</v>
      </c>
      <c r="P9" s="31">
        <v>0</v>
      </c>
      <c r="Q9" s="31">
        <v>0</v>
      </c>
      <c r="R9" s="31">
        <v>0</v>
      </c>
      <c r="S9" s="31">
        <v>0</v>
      </c>
    </row>
    <row r="10" spans="1:19" ht="13.5" thickBot="1">
      <c r="A10" s="29"/>
      <c r="B10" s="32" t="s">
        <v>25</v>
      </c>
      <c r="C10" s="37">
        <v>0</v>
      </c>
      <c r="D10" s="37">
        <v>0</v>
      </c>
      <c r="E10" s="37">
        <v>0</v>
      </c>
      <c r="F10" s="37">
        <v>0</v>
      </c>
      <c r="G10" s="37">
        <v>0</v>
      </c>
      <c r="H10" s="37">
        <v>0</v>
      </c>
      <c r="I10" s="37">
        <v>0</v>
      </c>
      <c r="J10" s="37">
        <v>0</v>
      </c>
      <c r="K10" s="37">
        <v>0</v>
      </c>
      <c r="L10" s="37">
        <v>0</v>
      </c>
      <c r="M10" s="37">
        <v>0</v>
      </c>
      <c r="N10" s="37">
        <v>0</v>
      </c>
      <c r="O10" s="37">
        <v>0</v>
      </c>
      <c r="P10" s="37">
        <v>0</v>
      </c>
      <c r="Q10" s="37">
        <v>0</v>
      </c>
      <c r="R10" s="37">
        <v>0</v>
      </c>
      <c r="S10" s="37">
        <v>0</v>
      </c>
    </row>
    <row r="11" spans="1:19" ht="12.75">
      <c r="A11" s="10"/>
      <c r="B11" s="39" t="s">
        <v>70</v>
      </c>
      <c r="C11" s="31">
        <f aca="true" t="shared" si="0" ref="C11:S11">SUM(C7:C10)</f>
        <v>563.4</v>
      </c>
      <c r="D11" s="31">
        <f t="shared" si="0"/>
        <v>548.5</v>
      </c>
      <c r="E11" s="31">
        <f t="shared" si="0"/>
        <v>560</v>
      </c>
      <c r="F11" s="2">
        <f t="shared" si="0"/>
        <v>560</v>
      </c>
      <c r="G11" s="2">
        <f t="shared" si="0"/>
        <v>604</v>
      </c>
      <c r="H11" s="2">
        <f t="shared" si="0"/>
        <v>612</v>
      </c>
      <c r="I11" s="2">
        <f t="shared" si="0"/>
        <v>638</v>
      </c>
      <c r="J11" s="2">
        <f t="shared" si="0"/>
        <v>664</v>
      </c>
      <c r="K11" s="2">
        <f t="shared" si="0"/>
        <v>690</v>
      </c>
      <c r="L11" s="2">
        <f t="shared" si="0"/>
        <v>738</v>
      </c>
      <c r="M11" s="2">
        <f t="shared" si="0"/>
        <v>786</v>
      </c>
      <c r="N11" s="2">
        <f t="shared" si="0"/>
        <v>834</v>
      </c>
      <c r="O11" s="2">
        <f t="shared" si="0"/>
        <v>882</v>
      </c>
      <c r="P11" s="2">
        <f t="shared" si="0"/>
        <v>931</v>
      </c>
      <c r="Q11" s="2">
        <f t="shared" si="0"/>
        <v>979</v>
      </c>
      <c r="R11" s="2">
        <f t="shared" si="0"/>
        <v>1028</v>
      </c>
      <c r="S11" s="2">
        <f t="shared" si="0"/>
        <v>1076</v>
      </c>
    </row>
    <row r="12" spans="1:19" ht="12.75">
      <c r="A12" s="9" t="s">
        <v>32</v>
      </c>
      <c r="B12" s="10"/>
      <c r="C12" s="10"/>
      <c r="D12" s="31">
        <f aca="true" t="shared" si="1" ref="D12:S12">+D11-C11</f>
        <v>-14.899999999999977</v>
      </c>
      <c r="E12" s="31">
        <f t="shared" si="1"/>
        <v>11.5</v>
      </c>
      <c r="F12" s="2">
        <f t="shared" si="1"/>
        <v>0</v>
      </c>
      <c r="G12" s="2">
        <f t="shared" si="1"/>
        <v>44</v>
      </c>
      <c r="H12" s="2">
        <f t="shared" si="1"/>
        <v>8</v>
      </c>
      <c r="I12" s="2">
        <f t="shared" si="1"/>
        <v>26</v>
      </c>
      <c r="J12" s="2">
        <f t="shared" si="1"/>
        <v>26</v>
      </c>
      <c r="K12" s="2">
        <f t="shared" si="1"/>
        <v>26</v>
      </c>
      <c r="L12" s="2">
        <f t="shared" si="1"/>
        <v>48</v>
      </c>
      <c r="M12" s="2">
        <f t="shared" si="1"/>
        <v>48</v>
      </c>
      <c r="N12" s="2">
        <f t="shared" si="1"/>
        <v>48</v>
      </c>
      <c r="O12" s="2">
        <f t="shared" si="1"/>
        <v>48</v>
      </c>
      <c r="P12" s="2">
        <f t="shared" si="1"/>
        <v>49</v>
      </c>
      <c r="Q12" s="2">
        <f t="shared" si="1"/>
        <v>48</v>
      </c>
      <c r="R12" s="2">
        <f t="shared" si="1"/>
        <v>49</v>
      </c>
      <c r="S12" s="2">
        <f t="shared" si="1"/>
        <v>48</v>
      </c>
    </row>
    <row r="13" spans="1:5" ht="12.75">
      <c r="A13" s="10"/>
      <c r="B13" s="10"/>
      <c r="C13" s="10"/>
      <c r="D13" s="10"/>
      <c r="E13" s="10"/>
    </row>
    <row r="14" spans="1:19" ht="12.75">
      <c r="A14" s="10"/>
      <c r="B14" s="9" t="s">
        <v>92</v>
      </c>
      <c r="C14" s="31">
        <v>0</v>
      </c>
      <c r="D14" s="31">
        <v>0</v>
      </c>
      <c r="E14" s="31">
        <v>0</v>
      </c>
      <c r="F14" s="31">
        <v>0</v>
      </c>
      <c r="G14" s="31">
        <v>0</v>
      </c>
      <c r="H14" s="31">
        <v>0</v>
      </c>
      <c r="I14" s="31">
        <v>0</v>
      </c>
      <c r="J14" s="31">
        <v>0</v>
      </c>
      <c r="K14" s="31">
        <v>0</v>
      </c>
      <c r="L14" s="31">
        <v>0</v>
      </c>
      <c r="M14" s="31">
        <v>0</v>
      </c>
      <c r="N14" s="31">
        <v>0</v>
      </c>
      <c r="O14" s="31">
        <v>0</v>
      </c>
      <c r="P14" s="31">
        <v>0</v>
      </c>
      <c r="Q14" s="31">
        <v>0</v>
      </c>
      <c r="R14" s="31">
        <v>0</v>
      </c>
      <c r="S14" s="31">
        <v>0</v>
      </c>
    </row>
    <row r="15" spans="1:19" ht="12.75">
      <c r="A15" s="29"/>
      <c r="B15" s="29" t="s">
        <v>50</v>
      </c>
      <c r="C15" s="31">
        <v>0</v>
      </c>
      <c r="D15" s="31">
        <v>0</v>
      </c>
      <c r="E15" s="31">
        <v>0</v>
      </c>
      <c r="F15" s="31">
        <v>0</v>
      </c>
      <c r="G15" s="31">
        <v>0</v>
      </c>
      <c r="H15" s="31">
        <v>0</v>
      </c>
      <c r="I15" s="31">
        <v>0</v>
      </c>
      <c r="J15" s="31">
        <v>0</v>
      </c>
      <c r="K15" s="31">
        <v>0</v>
      </c>
      <c r="L15" s="31">
        <v>0</v>
      </c>
      <c r="M15" s="31">
        <v>0</v>
      </c>
      <c r="N15" s="31">
        <v>0</v>
      </c>
      <c r="O15" s="31">
        <v>0</v>
      </c>
      <c r="P15" s="31">
        <v>0</v>
      </c>
      <c r="Q15" s="31">
        <v>0</v>
      </c>
      <c r="R15" s="31">
        <v>0</v>
      </c>
      <c r="S15" s="31">
        <v>0</v>
      </c>
    </row>
    <row r="17" spans="1:19" ht="12.75">
      <c r="A17" t="s">
        <v>33</v>
      </c>
      <c r="B17" t="s">
        <v>34</v>
      </c>
      <c r="C17" s="10">
        <v>0</v>
      </c>
      <c r="D17" s="10">
        <v>0</v>
      </c>
      <c r="E17" s="10">
        <v>0</v>
      </c>
      <c r="F17" s="10">
        <v>0</v>
      </c>
      <c r="G17" s="10">
        <v>0</v>
      </c>
      <c r="H17" s="10">
        <v>0</v>
      </c>
      <c r="I17" s="10">
        <v>0</v>
      </c>
      <c r="J17" s="10">
        <v>0</v>
      </c>
      <c r="K17" s="10">
        <v>0</v>
      </c>
      <c r="L17" s="10">
        <v>0</v>
      </c>
      <c r="M17" s="10">
        <v>0</v>
      </c>
      <c r="N17" s="10">
        <v>0</v>
      </c>
      <c r="O17" s="10">
        <v>0</v>
      </c>
      <c r="P17" s="10">
        <v>0</v>
      </c>
      <c r="Q17" s="10">
        <v>0</v>
      </c>
      <c r="R17" s="10">
        <v>0</v>
      </c>
      <c r="S17" s="10">
        <v>0</v>
      </c>
    </row>
    <row r="18" spans="2:19" ht="12.75">
      <c r="B18" t="s">
        <v>35</v>
      </c>
      <c r="C18" s="10">
        <v>394</v>
      </c>
      <c r="D18" s="10">
        <v>376</v>
      </c>
      <c r="E18">
        <v>260</v>
      </c>
      <c r="F18">
        <v>272</v>
      </c>
      <c r="G18">
        <v>284</v>
      </c>
      <c r="H18">
        <v>296</v>
      </c>
      <c r="I18">
        <v>308</v>
      </c>
      <c r="J18">
        <v>320</v>
      </c>
      <c r="K18">
        <v>342</v>
      </c>
      <c r="L18">
        <v>365</v>
      </c>
      <c r="M18">
        <v>387</v>
      </c>
      <c r="N18">
        <v>410</v>
      </c>
      <c r="O18">
        <v>432</v>
      </c>
      <c r="P18">
        <v>454</v>
      </c>
      <c r="Q18">
        <v>477</v>
      </c>
      <c r="R18">
        <v>499</v>
      </c>
      <c r="S18" s="42">
        <v>5259</v>
      </c>
    </row>
    <row r="19" spans="2:19" ht="12.75">
      <c r="B19" t="s">
        <v>36</v>
      </c>
      <c r="C19" s="10">
        <v>240</v>
      </c>
      <c r="D19" s="10">
        <v>274</v>
      </c>
      <c r="E19">
        <v>390</v>
      </c>
      <c r="F19">
        <v>408</v>
      </c>
      <c r="G19">
        <v>426</v>
      </c>
      <c r="H19">
        <v>444</v>
      </c>
      <c r="I19">
        <v>462</v>
      </c>
      <c r="J19">
        <v>480</v>
      </c>
      <c r="K19">
        <v>514</v>
      </c>
      <c r="L19">
        <v>547</v>
      </c>
      <c r="M19">
        <v>581</v>
      </c>
      <c r="N19">
        <v>614</v>
      </c>
      <c r="O19">
        <v>648</v>
      </c>
      <c r="P19">
        <v>682</v>
      </c>
      <c r="Q19">
        <v>715</v>
      </c>
      <c r="R19">
        <v>749</v>
      </c>
      <c r="S19" s="42">
        <v>6044</v>
      </c>
    </row>
    <row r="20" spans="2:19" ht="12.75">
      <c r="B20" t="s">
        <v>37</v>
      </c>
      <c r="C20" s="10">
        <v>0</v>
      </c>
      <c r="D20" s="10">
        <v>0</v>
      </c>
      <c r="E20" s="10">
        <v>0</v>
      </c>
      <c r="F20" s="10">
        <v>0</v>
      </c>
      <c r="G20" s="10">
        <v>0</v>
      </c>
      <c r="H20" s="10">
        <v>0</v>
      </c>
      <c r="I20" s="10">
        <v>0</v>
      </c>
      <c r="J20" s="10">
        <v>0</v>
      </c>
      <c r="K20" s="10">
        <v>0</v>
      </c>
      <c r="L20" s="10">
        <v>0</v>
      </c>
      <c r="M20" s="10">
        <v>0</v>
      </c>
      <c r="N20" s="10">
        <v>0</v>
      </c>
      <c r="O20" s="10">
        <v>0</v>
      </c>
      <c r="P20" s="10">
        <v>0</v>
      </c>
      <c r="Q20" s="10">
        <v>0</v>
      </c>
      <c r="R20" s="10">
        <v>0</v>
      </c>
      <c r="S20" s="10">
        <v>0</v>
      </c>
    </row>
    <row r="21" spans="2:19" ht="12.75">
      <c r="B21" t="s">
        <v>38</v>
      </c>
      <c r="C21" s="10">
        <v>0</v>
      </c>
      <c r="D21" s="10">
        <v>0</v>
      </c>
      <c r="E21" s="10">
        <v>0</v>
      </c>
      <c r="F21" s="10">
        <v>0</v>
      </c>
      <c r="G21" s="10">
        <v>0</v>
      </c>
      <c r="H21" s="10">
        <v>0</v>
      </c>
      <c r="I21" s="10">
        <v>0</v>
      </c>
      <c r="J21" s="10">
        <v>0</v>
      </c>
      <c r="K21" s="10">
        <v>0</v>
      </c>
      <c r="L21" s="10">
        <v>0</v>
      </c>
      <c r="M21" s="10">
        <v>0</v>
      </c>
      <c r="N21" s="10">
        <v>0</v>
      </c>
      <c r="O21" s="10">
        <v>0</v>
      </c>
      <c r="P21" s="10">
        <v>0</v>
      </c>
      <c r="Q21" s="10">
        <v>0</v>
      </c>
      <c r="R21" s="10">
        <v>0</v>
      </c>
      <c r="S21" s="10">
        <v>0</v>
      </c>
    </row>
    <row r="22" spans="2:19" ht="12.75">
      <c r="B22" t="s">
        <v>39</v>
      </c>
      <c r="C22" s="43">
        <f aca="true" t="shared" si="2" ref="C22:S22">SUM(C17:C21)</f>
        <v>634</v>
      </c>
      <c r="D22" s="43">
        <f t="shared" si="2"/>
        <v>650</v>
      </c>
      <c r="E22" s="43">
        <f t="shared" si="2"/>
        <v>650</v>
      </c>
      <c r="F22" s="43">
        <f t="shared" si="2"/>
        <v>680</v>
      </c>
      <c r="G22" s="43">
        <f t="shared" si="2"/>
        <v>710</v>
      </c>
      <c r="H22" s="43">
        <f t="shared" si="2"/>
        <v>740</v>
      </c>
      <c r="I22" s="43">
        <f t="shared" si="2"/>
        <v>770</v>
      </c>
      <c r="J22" s="43">
        <f t="shared" si="2"/>
        <v>800</v>
      </c>
      <c r="K22" s="43">
        <f t="shared" si="2"/>
        <v>856</v>
      </c>
      <c r="L22" s="43">
        <f t="shared" si="2"/>
        <v>912</v>
      </c>
      <c r="M22" s="43">
        <f t="shared" si="2"/>
        <v>968</v>
      </c>
      <c r="N22" s="43">
        <f t="shared" si="2"/>
        <v>1024</v>
      </c>
      <c r="O22" s="43">
        <f t="shared" si="2"/>
        <v>1080</v>
      </c>
      <c r="P22" s="43">
        <f t="shared" si="2"/>
        <v>1136</v>
      </c>
      <c r="Q22" s="43">
        <f t="shared" si="2"/>
        <v>1192</v>
      </c>
      <c r="R22" s="43">
        <f t="shared" si="2"/>
        <v>1248</v>
      </c>
      <c r="S22" s="43">
        <f t="shared" si="2"/>
        <v>11303</v>
      </c>
    </row>
    <row r="23" ht="12.75">
      <c r="C23">
        <f>SUM(C17:C21)</f>
        <v>634</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S69"/>
  <sheetViews>
    <sheetView workbookViewId="0" topLeftCell="A1">
      <selection activeCell="A1" sqref="A1"/>
    </sheetView>
  </sheetViews>
  <sheetFormatPr defaultColWidth="9.140625" defaultRowHeight="12.75"/>
  <cols>
    <col min="1" max="1" width="6.8515625" style="95" customWidth="1"/>
    <col min="2" max="2" width="11.57421875" style="95" customWidth="1"/>
    <col min="3" max="5" width="7.7109375" style="95" customWidth="1"/>
    <col min="6" max="19" width="7.57421875" style="95" customWidth="1"/>
    <col min="20" max="16384" width="9.140625" style="95" customWidth="1"/>
  </cols>
  <sheetData>
    <row r="1" spans="1:11" ht="15.75">
      <c r="A1" s="93" t="s">
        <v>0</v>
      </c>
      <c r="B1" s="94"/>
      <c r="C1" s="94"/>
      <c r="D1" s="94"/>
      <c r="E1" s="94"/>
      <c r="F1" s="94"/>
      <c r="G1" s="94"/>
      <c r="H1" s="94"/>
      <c r="I1" s="94"/>
      <c r="J1" s="94"/>
      <c r="K1" s="94"/>
    </row>
    <row r="2" ht="13.5"/>
    <row r="3" spans="1:5" ht="14.25" thickBot="1">
      <c r="A3" s="96" t="s">
        <v>97</v>
      </c>
      <c r="B3" s="97"/>
      <c r="C3" s="97"/>
      <c r="D3" s="97"/>
      <c r="E3" s="97"/>
    </row>
    <row r="4" spans="1:19" ht="13.5" customHeight="1" thickBot="1">
      <c r="A4" s="97"/>
      <c r="B4" s="97"/>
      <c r="C4" s="11" t="s">
        <v>2</v>
      </c>
      <c r="D4" s="12" t="s">
        <v>2</v>
      </c>
      <c r="E4" s="98" t="s">
        <v>2</v>
      </c>
      <c r="F4" s="99" t="s">
        <v>3</v>
      </c>
      <c r="G4" s="99"/>
      <c r="H4" s="99"/>
      <c r="I4" s="99"/>
      <c r="J4" s="100"/>
      <c r="K4" s="100"/>
      <c r="L4" s="100"/>
      <c r="M4" s="100"/>
      <c r="N4" s="100"/>
      <c r="O4" s="100"/>
      <c r="P4" s="100"/>
      <c r="Q4" s="100"/>
      <c r="R4" s="101"/>
      <c r="S4" s="102"/>
    </row>
    <row r="5" spans="1:19" ht="14.25" thickBot="1">
      <c r="A5" s="97"/>
      <c r="B5" s="97"/>
      <c r="C5" s="103" t="s">
        <v>4</v>
      </c>
      <c r="D5" s="104" t="s">
        <v>5</v>
      </c>
      <c r="E5" s="105" t="s">
        <v>6</v>
      </c>
      <c r="F5" s="106" t="s">
        <v>7</v>
      </c>
      <c r="G5" s="107" t="s">
        <v>8</v>
      </c>
      <c r="H5" s="108" t="s">
        <v>9</v>
      </c>
      <c r="I5" s="108" t="s">
        <v>10</v>
      </c>
      <c r="J5" s="109" t="s">
        <v>11</v>
      </c>
      <c r="K5" s="110" t="s">
        <v>12</v>
      </c>
      <c r="L5" s="110" t="s">
        <v>13</v>
      </c>
      <c r="M5" s="110" t="s">
        <v>14</v>
      </c>
      <c r="N5" s="110" t="s">
        <v>15</v>
      </c>
      <c r="O5" s="110" t="s">
        <v>16</v>
      </c>
      <c r="P5" s="110" t="s">
        <v>17</v>
      </c>
      <c r="Q5" s="111" t="s">
        <v>18</v>
      </c>
      <c r="R5" s="112" t="s">
        <v>19</v>
      </c>
      <c r="S5" s="113" t="s">
        <v>20</v>
      </c>
    </row>
    <row r="6" spans="1:5" ht="13.5">
      <c r="A6" s="96" t="s">
        <v>98</v>
      </c>
      <c r="B6" s="114"/>
      <c r="C6" s="115"/>
      <c r="D6" s="97"/>
      <c r="E6" s="97"/>
    </row>
    <row r="7" spans="1:19" ht="13.5">
      <c r="A7" s="96"/>
      <c r="B7" s="116" t="s">
        <v>22</v>
      </c>
      <c r="C7" s="117">
        <v>11300.525</v>
      </c>
      <c r="D7" s="118">
        <v>11457.8</v>
      </c>
      <c r="E7" s="118">
        <f aca="true" t="shared" si="0" ref="E7:S7">+E23-E13-E18</f>
        <v>11228.8</v>
      </c>
      <c r="F7" s="118">
        <f t="shared" si="0"/>
        <v>11228.8</v>
      </c>
      <c r="G7" s="118">
        <f t="shared" si="0"/>
        <v>11228.8</v>
      </c>
      <c r="H7" s="118">
        <f t="shared" si="0"/>
        <v>11228.8</v>
      </c>
      <c r="I7" s="118">
        <f t="shared" si="0"/>
        <v>11228.8</v>
      </c>
      <c r="J7" s="118">
        <f t="shared" si="0"/>
        <v>11228.8</v>
      </c>
      <c r="K7" s="118">
        <f t="shared" si="0"/>
        <v>11228.8</v>
      </c>
      <c r="L7" s="118">
        <f t="shared" si="0"/>
        <v>11228.8</v>
      </c>
      <c r="M7" s="118">
        <f t="shared" si="0"/>
        <v>11228.8</v>
      </c>
      <c r="N7" s="118">
        <f t="shared" si="0"/>
        <v>11228.8</v>
      </c>
      <c r="O7" s="118">
        <f t="shared" si="0"/>
        <v>11228.8</v>
      </c>
      <c r="P7" s="118">
        <f t="shared" si="0"/>
        <v>11228.8</v>
      </c>
      <c r="Q7" s="118">
        <f t="shared" si="0"/>
        <v>11228.8</v>
      </c>
      <c r="R7" s="118">
        <f t="shared" si="0"/>
        <v>11228.8</v>
      </c>
      <c r="S7" s="118">
        <f t="shared" si="0"/>
        <v>11228.8</v>
      </c>
    </row>
    <row r="8" spans="1:19" ht="13.5">
      <c r="A8" s="96"/>
      <c r="B8" s="116" t="s">
        <v>23</v>
      </c>
      <c r="C8" s="117">
        <v>12473.025</v>
      </c>
      <c r="D8" s="118">
        <v>12666.8</v>
      </c>
      <c r="E8" s="118">
        <f aca="true" t="shared" si="1" ref="E8:S8">+E24-E14-E19</f>
        <v>12704.699999999999</v>
      </c>
      <c r="F8" s="118">
        <f t="shared" si="1"/>
        <v>13106.8</v>
      </c>
      <c r="G8" s="118">
        <f t="shared" si="1"/>
        <v>13136.59</v>
      </c>
      <c r="H8" s="118">
        <f t="shared" si="1"/>
        <v>13174.8695</v>
      </c>
      <c r="I8" s="118">
        <f t="shared" si="1"/>
        <v>13213.612975</v>
      </c>
      <c r="J8" s="118">
        <f t="shared" si="1"/>
        <v>13251.79362375</v>
      </c>
      <c r="K8" s="118">
        <f t="shared" si="1"/>
        <v>13289.3833049375</v>
      </c>
      <c r="L8" s="118">
        <f t="shared" si="1"/>
        <v>13326.352470184374</v>
      </c>
      <c r="M8" s="118">
        <f t="shared" si="1"/>
        <v>13362.670093693594</v>
      </c>
      <c r="N8" s="118">
        <f t="shared" si="1"/>
        <v>13398.303598378274</v>
      </c>
      <c r="O8" s="118">
        <f t="shared" si="1"/>
        <v>13433.218778297187</v>
      </c>
      <c r="P8" s="118">
        <f t="shared" si="1"/>
        <v>13467.379717212047</v>
      </c>
      <c r="Q8" s="118">
        <f t="shared" si="1"/>
        <v>13500.748703072648</v>
      </c>
      <c r="R8" s="118">
        <f t="shared" si="1"/>
        <v>13533.286138226282</v>
      </c>
      <c r="S8" s="118">
        <f t="shared" si="1"/>
        <v>13564.950445137594</v>
      </c>
    </row>
    <row r="9" spans="1:19" ht="13.5">
      <c r="A9" s="96"/>
      <c r="B9" s="119" t="s">
        <v>24</v>
      </c>
      <c r="C9" s="120">
        <v>5586.78125</v>
      </c>
      <c r="D9" s="118">
        <v>5653.4</v>
      </c>
      <c r="E9" s="118">
        <f aca="true" t="shared" si="2" ref="E9:S9">+E25-E15-E20</f>
        <v>5573.6</v>
      </c>
      <c r="F9" s="118">
        <f t="shared" si="2"/>
        <v>5773.6</v>
      </c>
      <c r="G9" s="118">
        <f t="shared" si="2"/>
        <v>6052.6</v>
      </c>
      <c r="H9" s="118">
        <f t="shared" si="2"/>
        <v>6376.6</v>
      </c>
      <c r="I9" s="118">
        <f t="shared" si="2"/>
        <v>6680.6</v>
      </c>
      <c r="J9" s="118">
        <f t="shared" si="2"/>
        <v>6959.6</v>
      </c>
      <c r="K9" s="118">
        <f t="shared" si="2"/>
        <v>7084.6</v>
      </c>
      <c r="L9" s="118">
        <f t="shared" si="2"/>
        <v>7209.6</v>
      </c>
      <c r="M9" s="118">
        <f t="shared" si="2"/>
        <v>7334.6</v>
      </c>
      <c r="N9" s="118">
        <f t="shared" si="2"/>
        <v>7459.6</v>
      </c>
      <c r="O9" s="118">
        <f t="shared" si="2"/>
        <v>7584.6</v>
      </c>
      <c r="P9" s="118">
        <f t="shared" si="2"/>
        <v>7709.6</v>
      </c>
      <c r="Q9" s="118">
        <f t="shared" si="2"/>
        <v>7834.6</v>
      </c>
      <c r="R9" s="118">
        <f t="shared" si="2"/>
        <v>7959.6</v>
      </c>
      <c r="S9" s="118">
        <f t="shared" si="2"/>
        <v>8084.6</v>
      </c>
    </row>
    <row r="10" spans="1:19" ht="13.5">
      <c r="A10" s="96"/>
      <c r="B10" s="119" t="s">
        <v>25</v>
      </c>
      <c r="C10" s="120">
        <v>1758.96875</v>
      </c>
      <c r="D10" s="118">
        <v>1917.8</v>
      </c>
      <c r="E10" s="118">
        <f aca="true" t="shared" si="3" ref="E10:S10">+E26-E16-E21</f>
        <v>2093.7999999999997</v>
      </c>
      <c r="F10" s="118">
        <f t="shared" si="3"/>
        <v>2144.2</v>
      </c>
      <c r="G10" s="118">
        <f t="shared" si="3"/>
        <v>2194.2</v>
      </c>
      <c r="H10" s="118">
        <f t="shared" si="3"/>
        <v>2244.2</v>
      </c>
      <c r="I10" s="118">
        <f t="shared" si="3"/>
        <v>2294.2</v>
      </c>
      <c r="J10" s="118">
        <f t="shared" si="3"/>
        <v>2344.2</v>
      </c>
      <c r="K10" s="118">
        <f t="shared" si="3"/>
        <v>2419.2</v>
      </c>
      <c r="L10" s="118">
        <f t="shared" si="3"/>
        <v>2494.2</v>
      </c>
      <c r="M10" s="118">
        <f t="shared" si="3"/>
        <v>2569.2</v>
      </c>
      <c r="N10" s="118">
        <f t="shared" si="3"/>
        <v>2644.2</v>
      </c>
      <c r="O10" s="118">
        <f t="shared" si="3"/>
        <v>2719.2</v>
      </c>
      <c r="P10" s="118">
        <f t="shared" si="3"/>
        <v>2794.2</v>
      </c>
      <c r="Q10" s="118">
        <f t="shared" si="3"/>
        <v>2869.2</v>
      </c>
      <c r="R10" s="118">
        <f t="shared" si="3"/>
        <v>2944.2</v>
      </c>
      <c r="S10" s="118">
        <f t="shared" si="3"/>
        <v>3019.2</v>
      </c>
    </row>
    <row r="11" spans="1:19" ht="13.5">
      <c r="A11" s="96"/>
      <c r="B11" s="121" t="s">
        <v>92</v>
      </c>
      <c r="C11" s="120">
        <v>1059</v>
      </c>
      <c r="D11" s="118">
        <v>1087</v>
      </c>
      <c r="E11" s="118">
        <v>1113</v>
      </c>
      <c r="F11" s="122">
        <f>+E11+13</f>
        <v>1126</v>
      </c>
      <c r="G11" s="122">
        <f>+F11+11</f>
        <v>1137</v>
      </c>
      <c r="H11" s="122">
        <f>+G11+11</f>
        <v>1148</v>
      </c>
      <c r="I11" s="122">
        <f>+H11+5</f>
        <v>1153</v>
      </c>
      <c r="J11" s="122">
        <f aca="true" t="shared" si="4" ref="J11:S11">+I11</f>
        <v>1153</v>
      </c>
      <c r="K11" s="122">
        <f t="shared" si="4"/>
        <v>1153</v>
      </c>
      <c r="L11" s="122">
        <f t="shared" si="4"/>
        <v>1153</v>
      </c>
      <c r="M11" s="122">
        <f t="shared" si="4"/>
        <v>1153</v>
      </c>
      <c r="N11" s="122">
        <f t="shared" si="4"/>
        <v>1153</v>
      </c>
      <c r="O11" s="122">
        <f t="shared" si="4"/>
        <v>1153</v>
      </c>
      <c r="P11" s="122">
        <f t="shared" si="4"/>
        <v>1153</v>
      </c>
      <c r="Q11" s="122">
        <f t="shared" si="4"/>
        <v>1153</v>
      </c>
      <c r="R11" s="122">
        <f t="shared" si="4"/>
        <v>1153</v>
      </c>
      <c r="S11" s="122">
        <f t="shared" si="4"/>
        <v>1153</v>
      </c>
    </row>
    <row r="12" spans="1:19" ht="13.5">
      <c r="A12" s="96"/>
      <c r="B12" s="96"/>
      <c r="C12" s="123"/>
      <c r="D12" s="118"/>
      <c r="E12" s="118"/>
      <c r="F12" s="122"/>
      <c r="G12" s="122"/>
      <c r="H12" s="122"/>
      <c r="I12" s="122"/>
      <c r="J12" s="122"/>
      <c r="K12" s="122"/>
      <c r="L12" s="122"/>
      <c r="M12" s="122"/>
      <c r="N12" s="122"/>
      <c r="O12" s="122"/>
      <c r="P12" s="122"/>
      <c r="Q12" s="122"/>
      <c r="R12" s="122"/>
      <c r="S12" s="122"/>
    </row>
    <row r="13" spans="1:19" ht="13.5">
      <c r="A13" s="116" t="s">
        <v>45</v>
      </c>
      <c r="B13" s="116" t="s">
        <v>99</v>
      </c>
      <c r="C13" s="123">
        <v>0</v>
      </c>
      <c r="D13" s="118">
        <v>0</v>
      </c>
      <c r="E13" s="118">
        <v>0</v>
      </c>
      <c r="F13" s="122">
        <v>0</v>
      </c>
      <c r="G13" s="122">
        <v>0</v>
      </c>
      <c r="H13" s="122">
        <v>0</v>
      </c>
      <c r="I13" s="122">
        <v>0</v>
      </c>
      <c r="J13" s="122">
        <v>0</v>
      </c>
      <c r="K13" s="122">
        <v>0</v>
      </c>
      <c r="L13" s="122">
        <v>0</v>
      </c>
      <c r="M13" s="122">
        <v>0</v>
      </c>
      <c r="N13" s="122">
        <v>0</v>
      </c>
      <c r="O13" s="122">
        <v>0</v>
      </c>
      <c r="P13" s="122">
        <v>0</v>
      </c>
      <c r="Q13" s="122">
        <v>0</v>
      </c>
      <c r="R13" s="122">
        <v>0</v>
      </c>
      <c r="S13" s="122">
        <v>0</v>
      </c>
    </row>
    <row r="14" spans="1:19" ht="13.5">
      <c r="A14" s="116"/>
      <c r="B14" s="116" t="s">
        <v>100</v>
      </c>
      <c r="C14" s="123">
        <v>0.075</v>
      </c>
      <c r="D14" s="118">
        <v>0.8</v>
      </c>
      <c r="E14" s="118">
        <v>2.1</v>
      </c>
      <c r="F14" s="122">
        <v>0</v>
      </c>
      <c r="G14" s="122">
        <v>0</v>
      </c>
      <c r="H14" s="122">
        <v>0</v>
      </c>
      <c r="I14" s="122">
        <v>0</v>
      </c>
      <c r="J14" s="122">
        <v>0</v>
      </c>
      <c r="K14" s="122">
        <v>0</v>
      </c>
      <c r="L14" s="122">
        <v>0</v>
      </c>
      <c r="M14" s="122">
        <v>0</v>
      </c>
      <c r="N14" s="122">
        <v>0</v>
      </c>
      <c r="O14" s="122">
        <v>0</v>
      </c>
      <c r="P14" s="122">
        <v>0</v>
      </c>
      <c r="Q14" s="122">
        <v>0</v>
      </c>
      <c r="R14" s="122">
        <v>0</v>
      </c>
      <c r="S14" s="122">
        <v>0</v>
      </c>
    </row>
    <row r="15" spans="1:19" ht="13.5">
      <c r="A15" s="116"/>
      <c r="B15" s="116" t="s">
        <v>101</v>
      </c>
      <c r="C15" s="123">
        <v>14.625</v>
      </c>
      <c r="D15" s="118">
        <v>21.8</v>
      </c>
      <c r="E15" s="118">
        <v>15.4</v>
      </c>
      <c r="F15" s="118">
        <v>15.4</v>
      </c>
      <c r="G15" s="118">
        <v>15.4</v>
      </c>
      <c r="H15" s="118">
        <v>15.4</v>
      </c>
      <c r="I15" s="118">
        <v>15.4</v>
      </c>
      <c r="J15" s="118">
        <v>15.4</v>
      </c>
      <c r="K15" s="118">
        <v>15.4</v>
      </c>
      <c r="L15" s="118">
        <v>15.4</v>
      </c>
      <c r="M15" s="118">
        <v>15.4</v>
      </c>
      <c r="N15" s="118">
        <v>15.4</v>
      </c>
      <c r="O15" s="118">
        <v>15.4</v>
      </c>
      <c r="P15" s="118">
        <v>15.4</v>
      </c>
      <c r="Q15" s="118">
        <v>15.4</v>
      </c>
      <c r="R15" s="118">
        <v>15.4</v>
      </c>
      <c r="S15" s="118">
        <v>15.4</v>
      </c>
    </row>
    <row r="16" spans="1:19" ht="13.5">
      <c r="A16" s="116"/>
      <c r="B16" s="116" t="s">
        <v>102</v>
      </c>
      <c r="C16" s="123">
        <v>3.25</v>
      </c>
      <c r="D16" s="118">
        <v>5</v>
      </c>
      <c r="E16" s="118">
        <v>4.8</v>
      </c>
      <c r="F16" s="118">
        <v>4.8</v>
      </c>
      <c r="G16" s="118">
        <v>4.8</v>
      </c>
      <c r="H16" s="118">
        <v>4.8</v>
      </c>
      <c r="I16" s="118">
        <v>4.8</v>
      </c>
      <c r="J16" s="118">
        <v>4.8</v>
      </c>
      <c r="K16" s="118">
        <v>4.8</v>
      </c>
      <c r="L16" s="118">
        <v>4.8</v>
      </c>
      <c r="M16" s="118">
        <v>4.8</v>
      </c>
      <c r="N16" s="118">
        <v>4.8</v>
      </c>
      <c r="O16" s="118">
        <v>4.8</v>
      </c>
      <c r="P16" s="118">
        <v>4.8</v>
      </c>
      <c r="Q16" s="118">
        <v>4.8</v>
      </c>
      <c r="R16" s="118">
        <v>4.8</v>
      </c>
      <c r="S16" s="118">
        <v>4.8</v>
      </c>
    </row>
    <row r="17" spans="1:19" ht="13.5">
      <c r="A17" s="97"/>
      <c r="B17" s="96"/>
      <c r="C17" s="123"/>
      <c r="D17" s="118"/>
      <c r="E17" s="118"/>
      <c r="F17" s="122"/>
      <c r="G17" s="122"/>
      <c r="H17" s="122"/>
      <c r="I17" s="122"/>
      <c r="J17" s="122"/>
      <c r="K17" s="122"/>
      <c r="L17" s="122"/>
      <c r="M17" s="122"/>
      <c r="N17" s="122"/>
      <c r="O17" s="122"/>
      <c r="P17" s="122"/>
      <c r="Q17" s="122"/>
      <c r="R17" s="122"/>
      <c r="S17" s="122"/>
    </row>
    <row r="18" spans="1:19" ht="13.5">
      <c r="A18" s="96" t="s">
        <v>103</v>
      </c>
      <c r="B18" s="116" t="s">
        <v>22</v>
      </c>
      <c r="C18" s="117">
        <v>79.85</v>
      </c>
      <c r="D18" s="118">
        <v>84.4</v>
      </c>
      <c r="E18" s="118">
        <v>101.2</v>
      </c>
      <c r="F18" s="118">
        <v>101.2</v>
      </c>
      <c r="G18" s="122">
        <f aca="true" t="shared" si="5" ref="G18:S18">+F18</f>
        <v>101.2</v>
      </c>
      <c r="H18" s="122">
        <f t="shared" si="5"/>
        <v>101.2</v>
      </c>
      <c r="I18" s="122">
        <f t="shared" si="5"/>
        <v>101.2</v>
      </c>
      <c r="J18" s="122">
        <f t="shared" si="5"/>
        <v>101.2</v>
      </c>
      <c r="K18" s="122">
        <f t="shared" si="5"/>
        <v>101.2</v>
      </c>
      <c r="L18" s="122">
        <f t="shared" si="5"/>
        <v>101.2</v>
      </c>
      <c r="M18" s="122">
        <f t="shared" si="5"/>
        <v>101.2</v>
      </c>
      <c r="N18" s="122">
        <f t="shared" si="5"/>
        <v>101.2</v>
      </c>
      <c r="O18" s="122">
        <f t="shared" si="5"/>
        <v>101.2</v>
      </c>
      <c r="P18" s="122">
        <f t="shared" si="5"/>
        <v>101.2</v>
      </c>
      <c r="Q18" s="122">
        <f t="shared" si="5"/>
        <v>101.2</v>
      </c>
      <c r="R18" s="122">
        <f t="shared" si="5"/>
        <v>101.2</v>
      </c>
      <c r="S18" s="122">
        <f t="shared" si="5"/>
        <v>101.2</v>
      </c>
    </row>
    <row r="19" spans="1:19" ht="13.5">
      <c r="A19" s="96"/>
      <c r="B19" s="116" t="s">
        <v>23</v>
      </c>
      <c r="C19" s="117">
        <v>148.45</v>
      </c>
      <c r="D19" s="118">
        <v>213.3</v>
      </c>
      <c r="E19" s="118">
        <v>204.2</v>
      </c>
      <c r="F19" s="118">
        <v>204.2</v>
      </c>
      <c r="G19" s="122">
        <f aca="true" t="shared" si="6" ref="G19:S19">+F19*1.05</f>
        <v>214.41</v>
      </c>
      <c r="H19" s="122">
        <f t="shared" si="6"/>
        <v>225.1305</v>
      </c>
      <c r="I19" s="122">
        <f t="shared" si="6"/>
        <v>236.38702500000002</v>
      </c>
      <c r="J19" s="122">
        <f t="shared" si="6"/>
        <v>248.20637625000003</v>
      </c>
      <c r="K19" s="122">
        <f t="shared" si="6"/>
        <v>260.61669506250007</v>
      </c>
      <c r="L19" s="122">
        <f t="shared" si="6"/>
        <v>273.6475298156251</v>
      </c>
      <c r="M19" s="122">
        <f t="shared" si="6"/>
        <v>287.3299063064064</v>
      </c>
      <c r="N19" s="122">
        <f t="shared" si="6"/>
        <v>301.6964016217267</v>
      </c>
      <c r="O19" s="122">
        <f t="shared" si="6"/>
        <v>316.781221702813</v>
      </c>
      <c r="P19" s="122">
        <f t="shared" si="6"/>
        <v>332.62028278795367</v>
      </c>
      <c r="Q19" s="122">
        <f t="shared" si="6"/>
        <v>349.25129692735135</v>
      </c>
      <c r="R19" s="122">
        <f t="shared" si="6"/>
        <v>366.7138617737189</v>
      </c>
      <c r="S19" s="122">
        <f t="shared" si="6"/>
        <v>385.0495548624049</v>
      </c>
    </row>
    <row r="20" spans="1:19" ht="13.5">
      <c r="A20" s="96"/>
      <c r="B20" s="119" t="s">
        <v>24</v>
      </c>
      <c r="C20" s="120">
        <v>63.9375</v>
      </c>
      <c r="D20" s="118">
        <v>36.7</v>
      </c>
      <c r="E20" s="118">
        <v>187</v>
      </c>
      <c r="F20" s="122">
        <v>337</v>
      </c>
      <c r="G20" s="122">
        <f>+F20+150+75</f>
        <v>562</v>
      </c>
      <c r="H20" s="122">
        <f>+G20+150+75</f>
        <v>787</v>
      </c>
      <c r="I20" s="122">
        <f>+H20+75</f>
        <v>862</v>
      </c>
      <c r="J20" s="122">
        <f>+I20+75</f>
        <v>937</v>
      </c>
      <c r="K20" s="122">
        <f aca="true" t="shared" si="7" ref="K20:S20">+J20</f>
        <v>937</v>
      </c>
      <c r="L20" s="122">
        <f t="shared" si="7"/>
        <v>937</v>
      </c>
      <c r="M20" s="122">
        <f t="shared" si="7"/>
        <v>937</v>
      </c>
      <c r="N20" s="122">
        <f t="shared" si="7"/>
        <v>937</v>
      </c>
      <c r="O20" s="122">
        <f t="shared" si="7"/>
        <v>937</v>
      </c>
      <c r="P20" s="122">
        <f t="shared" si="7"/>
        <v>937</v>
      </c>
      <c r="Q20" s="122">
        <f t="shared" si="7"/>
        <v>937</v>
      </c>
      <c r="R20" s="122">
        <f t="shared" si="7"/>
        <v>937</v>
      </c>
      <c r="S20" s="122">
        <f t="shared" si="7"/>
        <v>937</v>
      </c>
    </row>
    <row r="21" spans="1:19" ht="13.5">
      <c r="A21" s="96"/>
      <c r="B21" s="119" t="s">
        <v>25</v>
      </c>
      <c r="C21" s="120">
        <v>4</v>
      </c>
      <c r="D21" s="118">
        <v>4.3</v>
      </c>
      <c r="E21" s="118">
        <v>8.4</v>
      </c>
      <c r="F21" s="122">
        <v>8</v>
      </c>
      <c r="G21" s="122">
        <v>8</v>
      </c>
      <c r="H21" s="122">
        <v>8</v>
      </c>
      <c r="I21" s="122">
        <v>8</v>
      </c>
      <c r="J21" s="122">
        <v>8</v>
      </c>
      <c r="K21" s="122">
        <v>8</v>
      </c>
      <c r="L21" s="122">
        <v>8</v>
      </c>
      <c r="M21" s="122">
        <v>8</v>
      </c>
      <c r="N21" s="122">
        <v>8</v>
      </c>
      <c r="O21" s="122">
        <v>8</v>
      </c>
      <c r="P21" s="122">
        <v>8</v>
      </c>
      <c r="Q21" s="122">
        <v>8</v>
      </c>
      <c r="R21" s="122">
        <v>8</v>
      </c>
      <c r="S21" s="122">
        <v>8</v>
      </c>
    </row>
    <row r="22" spans="1:19" ht="13.5">
      <c r="A22" s="96" t="s">
        <v>104</v>
      </c>
      <c r="B22" s="96"/>
      <c r="C22" s="123"/>
      <c r="D22" s="118"/>
      <c r="E22" s="118"/>
      <c r="F22" s="122"/>
      <c r="G22" s="122"/>
      <c r="H22" s="122"/>
      <c r="I22" s="122"/>
      <c r="J22" s="122"/>
      <c r="K22" s="122"/>
      <c r="L22" s="122"/>
      <c r="M22" s="122"/>
      <c r="N22" s="122"/>
      <c r="O22" s="122"/>
      <c r="P22" s="122"/>
      <c r="Q22" s="122"/>
      <c r="R22" s="122"/>
      <c r="S22" s="122"/>
    </row>
    <row r="23" spans="1:19" ht="13.5">
      <c r="A23" s="96"/>
      <c r="B23" s="116" t="s">
        <v>22</v>
      </c>
      <c r="C23" s="118">
        <f aca="true" t="shared" si="8" ref="C23:D26">C7+C13+C18</f>
        <v>11380.375</v>
      </c>
      <c r="D23" s="118">
        <f t="shared" si="8"/>
        <v>11542.199999999999</v>
      </c>
      <c r="E23" s="118">
        <v>11330</v>
      </c>
      <c r="F23" s="122">
        <v>11330</v>
      </c>
      <c r="G23" s="122">
        <v>11330</v>
      </c>
      <c r="H23" s="122">
        <v>11330</v>
      </c>
      <c r="I23" s="122">
        <v>11330</v>
      </c>
      <c r="J23" s="122">
        <v>11330</v>
      </c>
      <c r="K23" s="122">
        <v>11330</v>
      </c>
      <c r="L23" s="122">
        <v>11330</v>
      </c>
      <c r="M23" s="122">
        <v>11330</v>
      </c>
      <c r="N23" s="122">
        <v>11330</v>
      </c>
      <c r="O23" s="122">
        <v>11330</v>
      </c>
      <c r="P23" s="122">
        <v>11330</v>
      </c>
      <c r="Q23" s="122">
        <v>11330</v>
      </c>
      <c r="R23" s="122">
        <v>11330</v>
      </c>
      <c r="S23" s="122">
        <v>11330</v>
      </c>
    </row>
    <row r="24" spans="1:19" ht="13.5">
      <c r="A24" s="96"/>
      <c r="B24" s="116" t="s">
        <v>23</v>
      </c>
      <c r="C24" s="118">
        <f t="shared" si="8"/>
        <v>12621.550000000001</v>
      </c>
      <c r="D24" s="118">
        <f t="shared" si="8"/>
        <v>12880.899999999998</v>
      </c>
      <c r="E24" s="118">
        <v>12911</v>
      </c>
      <c r="F24" s="122">
        <v>13311</v>
      </c>
      <c r="G24" s="122">
        <v>13351</v>
      </c>
      <c r="H24" s="122">
        <v>13400</v>
      </c>
      <c r="I24" s="122">
        <f>+H24+50</f>
        <v>13450</v>
      </c>
      <c r="J24" s="122">
        <v>13500</v>
      </c>
      <c r="K24" s="122">
        <f aca="true" t="shared" si="9" ref="K24:S24">+J24+50</f>
        <v>13550</v>
      </c>
      <c r="L24" s="122">
        <f t="shared" si="9"/>
        <v>13600</v>
      </c>
      <c r="M24" s="122">
        <f t="shared" si="9"/>
        <v>13650</v>
      </c>
      <c r="N24" s="122">
        <f t="shared" si="9"/>
        <v>13700</v>
      </c>
      <c r="O24" s="122">
        <f t="shared" si="9"/>
        <v>13750</v>
      </c>
      <c r="P24" s="122">
        <f t="shared" si="9"/>
        <v>13800</v>
      </c>
      <c r="Q24" s="122">
        <f t="shared" si="9"/>
        <v>13850</v>
      </c>
      <c r="R24" s="122">
        <f t="shared" si="9"/>
        <v>13900</v>
      </c>
      <c r="S24" s="122">
        <f t="shared" si="9"/>
        <v>13950</v>
      </c>
    </row>
    <row r="25" spans="1:19" ht="13.5">
      <c r="A25" s="96"/>
      <c r="B25" s="119" t="s">
        <v>24</v>
      </c>
      <c r="C25" s="118">
        <f t="shared" si="8"/>
        <v>5665.34375</v>
      </c>
      <c r="D25" s="118">
        <f t="shared" si="8"/>
        <v>5711.9</v>
      </c>
      <c r="E25" s="118">
        <v>5776</v>
      </c>
      <c r="F25" s="122">
        <f>5776+250+100</f>
        <v>6126</v>
      </c>
      <c r="G25" s="122">
        <f>+F25+504</f>
        <v>6630</v>
      </c>
      <c r="H25" s="122">
        <f>+G25+549</f>
        <v>7179</v>
      </c>
      <c r="I25" s="122">
        <f>+H25+379</f>
        <v>7558</v>
      </c>
      <c r="J25" s="122">
        <f>+I25+354</f>
        <v>7912</v>
      </c>
      <c r="K25" s="122">
        <f aca="true" t="shared" si="10" ref="K25:S25">+J25+125</f>
        <v>8037</v>
      </c>
      <c r="L25" s="122">
        <f t="shared" si="10"/>
        <v>8162</v>
      </c>
      <c r="M25" s="122">
        <f t="shared" si="10"/>
        <v>8287</v>
      </c>
      <c r="N25" s="122">
        <f t="shared" si="10"/>
        <v>8412</v>
      </c>
      <c r="O25" s="122">
        <f t="shared" si="10"/>
        <v>8537</v>
      </c>
      <c r="P25" s="122">
        <f t="shared" si="10"/>
        <v>8662</v>
      </c>
      <c r="Q25" s="122">
        <f t="shared" si="10"/>
        <v>8787</v>
      </c>
      <c r="R25" s="122">
        <f t="shared" si="10"/>
        <v>8912</v>
      </c>
      <c r="S25" s="122">
        <f t="shared" si="10"/>
        <v>9037</v>
      </c>
    </row>
    <row r="26" spans="1:19" ht="14.25" thickBot="1">
      <c r="A26" s="96"/>
      <c r="B26" s="119" t="s">
        <v>25</v>
      </c>
      <c r="C26" s="124">
        <f t="shared" si="8"/>
        <v>1766.21875</v>
      </c>
      <c r="D26" s="124">
        <f t="shared" si="8"/>
        <v>1927.1</v>
      </c>
      <c r="E26" s="124">
        <v>2107</v>
      </c>
      <c r="F26" s="125">
        <f>2107+50</f>
        <v>2157</v>
      </c>
      <c r="G26" s="125">
        <f>+F26+50</f>
        <v>2207</v>
      </c>
      <c r="H26" s="125">
        <f>+G26+50</f>
        <v>2257</v>
      </c>
      <c r="I26" s="125">
        <f>+H26+50</f>
        <v>2307</v>
      </c>
      <c r="J26" s="125">
        <f>+I26+50</f>
        <v>2357</v>
      </c>
      <c r="K26" s="125">
        <f aca="true" t="shared" si="11" ref="K26:S26">+J26+75</f>
        <v>2432</v>
      </c>
      <c r="L26" s="125">
        <f t="shared" si="11"/>
        <v>2507</v>
      </c>
      <c r="M26" s="125">
        <f t="shared" si="11"/>
        <v>2582</v>
      </c>
      <c r="N26" s="125">
        <f t="shared" si="11"/>
        <v>2657</v>
      </c>
      <c r="O26" s="125">
        <f t="shared" si="11"/>
        <v>2732</v>
      </c>
      <c r="P26" s="125">
        <f t="shared" si="11"/>
        <v>2807</v>
      </c>
      <c r="Q26" s="125">
        <f t="shared" si="11"/>
        <v>2882</v>
      </c>
      <c r="R26" s="125">
        <f t="shared" si="11"/>
        <v>2957</v>
      </c>
      <c r="S26" s="125">
        <f t="shared" si="11"/>
        <v>3032</v>
      </c>
    </row>
    <row r="27" spans="1:19" ht="13.5">
      <c r="A27" s="96"/>
      <c r="B27" s="114" t="s">
        <v>31</v>
      </c>
      <c r="C27" s="118">
        <f aca="true" t="shared" si="12" ref="C27:S27">SUM(C23:C26)</f>
        <v>31433.487500000003</v>
      </c>
      <c r="D27" s="118">
        <f t="shared" si="12"/>
        <v>32062.1</v>
      </c>
      <c r="E27" s="118">
        <f t="shared" si="12"/>
        <v>32124</v>
      </c>
      <c r="F27" s="122">
        <f t="shared" si="12"/>
        <v>32924</v>
      </c>
      <c r="G27" s="122">
        <f t="shared" si="12"/>
        <v>33518</v>
      </c>
      <c r="H27" s="122">
        <f t="shared" si="12"/>
        <v>34166</v>
      </c>
      <c r="I27" s="122">
        <f t="shared" si="12"/>
        <v>34645</v>
      </c>
      <c r="J27" s="122">
        <f t="shared" si="12"/>
        <v>35099</v>
      </c>
      <c r="K27" s="122">
        <f t="shared" si="12"/>
        <v>35349</v>
      </c>
      <c r="L27" s="122">
        <f t="shared" si="12"/>
        <v>35599</v>
      </c>
      <c r="M27" s="122">
        <f t="shared" si="12"/>
        <v>35849</v>
      </c>
      <c r="N27" s="122">
        <f t="shared" si="12"/>
        <v>36099</v>
      </c>
      <c r="O27" s="122">
        <f t="shared" si="12"/>
        <v>36349</v>
      </c>
      <c r="P27" s="122">
        <f t="shared" si="12"/>
        <v>36599</v>
      </c>
      <c r="Q27" s="122">
        <f t="shared" si="12"/>
        <v>36849</v>
      </c>
      <c r="R27" s="122">
        <f t="shared" si="12"/>
        <v>37099</v>
      </c>
      <c r="S27" s="122">
        <f t="shared" si="12"/>
        <v>37349</v>
      </c>
    </row>
    <row r="28" spans="1:19" ht="13.5">
      <c r="A28" s="96" t="s">
        <v>32</v>
      </c>
      <c r="B28" s="114"/>
      <c r="C28" s="126"/>
      <c r="D28" s="118">
        <f aca="true" t="shared" si="13" ref="D28:S28">+D27-C27</f>
        <v>628.6124999999956</v>
      </c>
      <c r="E28" s="118">
        <f t="shared" si="13"/>
        <v>61.900000000001455</v>
      </c>
      <c r="F28" s="122">
        <f t="shared" si="13"/>
        <v>800</v>
      </c>
      <c r="G28" s="122">
        <f t="shared" si="13"/>
        <v>594</v>
      </c>
      <c r="H28" s="122">
        <f t="shared" si="13"/>
        <v>648</v>
      </c>
      <c r="I28" s="122">
        <f t="shared" si="13"/>
        <v>479</v>
      </c>
      <c r="J28" s="122">
        <f t="shared" si="13"/>
        <v>454</v>
      </c>
      <c r="K28" s="122">
        <f t="shared" si="13"/>
        <v>250</v>
      </c>
      <c r="L28" s="122">
        <f t="shared" si="13"/>
        <v>250</v>
      </c>
      <c r="M28" s="122">
        <f t="shared" si="13"/>
        <v>250</v>
      </c>
      <c r="N28" s="122">
        <f t="shared" si="13"/>
        <v>250</v>
      </c>
      <c r="O28" s="122">
        <f t="shared" si="13"/>
        <v>250</v>
      </c>
      <c r="P28" s="122">
        <f t="shared" si="13"/>
        <v>250</v>
      </c>
      <c r="Q28" s="122">
        <f t="shared" si="13"/>
        <v>250</v>
      </c>
      <c r="R28" s="122">
        <f t="shared" si="13"/>
        <v>250</v>
      </c>
      <c r="S28" s="122">
        <f t="shared" si="13"/>
        <v>250</v>
      </c>
    </row>
    <row r="29" spans="1:19" ht="13.5">
      <c r="A29" s="96"/>
      <c r="B29" s="96"/>
      <c r="C29" s="123"/>
      <c r="D29" s="118"/>
      <c r="E29" s="118"/>
      <c r="F29" s="122"/>
      <c r="G29" s="122"/>
      <c r="H29" s="122"/>
      <c r="I29" s="122"/>
      <c r="J29" s="122"/>
      <c r="K29" s="122"/>
      <c r="L29" s="122"/>
      <c r="M29" s="122"/>
      <c r="N29" s="122"/>
      <c r="O29" s="122"/>
      <c r="P29" s="122"/>
      <c r="Q29" s="122"/>
      <c r="R29" s="122"/>
      <c r="S29" s="122"/>
    </row>
    <row r="30" spans="1:19" ht="13.5">
      <c r="A30" s="97"/>
      <c r="B30" s="96" t="s">
        <v>92</v>
      </c>
      <c r="C30" s="118">
        <f>+C11</f>
        <v>1059</v>
      </c>
      <c r="D30" s="118">
        <f>+D11</f>
        <v>1087</v>
      </c>
      <c r="E30" s="118">
        <v>1080</v>
      </c>
      <c r="F30" s="122">
        <f aca="true" t="shared" si="14" ref="F30:S30">+F11</f>
        <v>1126</v>
      </c>
      <c r="G30" s="122">
        <f t="shared" si="14"/>
        <v>1137</v>
      </c>
      <c r="H30" s="122">
        <f t="shared" si="14"/>
        <v>1148</v>
      </c>
      <c r="I30" s="122">
        <f t="shared" si="14"/>
        <v>1153</v>
      </c>
      <c r="J30" s="122">
        <f t="shared" si="14"/>
        <v>1153</v>
      </c>
      <c r="K30" s="122">
        <f t="shared" si="14"/>
        <v>1153</v>
      </c>
      <c r="L30" s="122">
        <f t="shared" si="14"/>
        <v>1153</v>
      </c>
      <c r="M30" s="122">
        <f t="shared" si="14"/>
        <v>1153</v>
      </c>
      <c r="N30" s="122">
        <f t="shared" si="14"/>
        <v>1153</v>
      </c>
      <c r="O30" s="122">
        <f t="shared" si="14"/>
        <v>1153</v>
      </c>
      <c r="P30" s="122">
        <f t="shared" si="14"/>
        <v>1153</v>
      </c>
      <c r="Q30" s="122">
        <f t="shared" si="14"/>
        <v>1153</v>
      </c>
      <c r="R30" s="122">
        <f t="shared" si="14"/>
        <v>1153</v>
      </c>
      <c r="S30" s="122">
        <f t="shared" si="14"/>
        <v>1153</v>
      </c>
    </row>
    <row r="31" spans="1:5" ht="13.5">
      <c r="A31" s="96" t="s">
        <v>33</v>
      </c>
      <c r="B31" s="97"/>
      <c r="C31" s="97"/>
      <c r="D31" s="97"/>
      <c r="E31" s="97"/>
    </row>
    <row r="32" spans="2:19" ht="13.5">
      <c r="B32" s="127" t="s">
        <v>34</v>
      </c>
      <c r="C32" s="128">
        <v>1738</v>
      </c>
      <c r="D32" s="128">
        <v>1781</v>
      </c>
      <c r="E32" s="128">
        <v>1934</v>
      </c>
      <c r="F32" s="129">
        <f aca="true" t="shared" si="15" ref="F32:S32">+F37-SUM(F33:F36)</f>
        <v>1945.5618142526873</v>
      </c>
      <c r="G32" s="129">
        <f t="shared" si="15"/>
        <v>1890.1639886797275</v>
      </c>
      <c r="H32" s="129">
        <f t="shared" si="15"/>
        <v>1831.5086710988326</v>
      </c>
      <c r="I32" s="129">
        <f t="shared" si="15"/>
        <v>1790.1579304451443</v>
      </c>
      <c r="J32" s="129">
        <f t="shared" si="15"/>
        <v>1751.330978431979</v>
      </c>
      <c r="K32" s="129">
        <f t="shared" si="15"/>
        <v>1730.506523642609</v>
      </c>
      <c r="L32" s="129">
        <f t="shared" si="15"/>
        <v>1709.6820688532534</v>
      </c>
      <c r="M32" s="129">
        <f t="shared" si="15"/>
        <v>1688.857614063898</v>
      </c>
      <c r="N32" s="129">
        <f t="shared" si="15"/>
        <v>1668.0331592745279</v>
      </c>
      <c r="O32" s="129">
        <f t="shared" si="15"/>
        <v>1647.2087044851723</v>
      </c>
      <c r="P32" s="129">
        <f t="shared" si="15"/>
        <v>1626.3842496958168</v>
      </c>
      <c r="Q32" s="129">
        <f t="shared" si="15"/>
        <v>1605.5597949064613</v>
      </c>
      <c r="R32" s="129">
        <f t="shared" si="15"/>
        <v>1584.7353401170913</v>
      </c>
      <c r="S32" s="129">
        <f t="shared" si="15"/>
        <v>1563.9108853277212</v>
      </c>
    </row>
    <row r="33" spans="1:19" ht="13.5">
      <c r="A33" s="96"/>
      <c r="B33" s="127" t="s">
        <v>35</v>
      </c>
      <c r="C33" s="128">
        <v>15603</v>
      </c>
      <c r="D33" s="128">
        <v>15740</v>
      </c>
      <c r="E33" s="128">
        <v>15812</v>
      </c>
      <c r="F33" s="129">
        <f aca="true" t="shared" si="16" ref="F33:S33">+$E33/$E23*F23</f>
        <v>15812</v>
      </c>
      <c r="G33" s="129">
        <f t="shared" si="16"/>
        <v>15812</v>
      </c>
      <c r="H33" s="129">
        <f t="shared" si="16"/>
        <v>15812</v>
      </c>
      <c r="I33" s="129">
        <f t="shared" si="16"/>
        <v>15812</v>
      </c>
      <c r="J33" s="129">
        <f t="shared" si="16"/>
        <v>15812</v>
      </c>
      <c r="K33" s="129">
        <f t="shared" si="16"/>
        <v>15812</v>
      </c>
      <c r="L33" s="129">
        <f t="shared" si="16"/>
        <v>15812</v>
      </c>
      <c r="M33" s="129">
        <f t="shared" si="16"/>
        <v>15812</v>
      </c>
      <c r="N33" s="129">
        <f t="shared" si="16"/>
        <v>15812</v>
      </c>
      <c r="O33" s="129">
        <f t="shared" si="16"/>
        <v>15812</v>
      </c>
      <c r="P33" s="129">
        <f t="shared" si="16"/>
        <v>15812</v>
      </c>
      <c r="Q33" s="129">
        <f t="shared" si="16"/>
        <v>15812</v>
      </c>
      <c r="R33" s="129">
        <f t="shared" si="16"/>
        <v>15812</v>
      </c>
      <c r="S33" s="129">
        <f t="shared" si="16"/>
        <v>15812</v>
      </c>
    </row>
    <row r="34" spans="1:19" ht="13.5">
      <c r="A34" s="96"/>
      <c r="B34" s="127" t="s">
        <v>36</v>
      </c>
      <c r="C34" s="128">
        <v>16447</v>
      </c>
      <c r="D34" s="128">
        <v>16810</v>
      </c>
      <c r="E34" s="128">
        <v>17433</v>
      </c>
      <c r="F34" s="129">
        <f aca="true" t="shared" si="17" ref="F34:S34">+$E34/$E24*F24</f>
        <v>17973.097591201302</v>
      </c>
      <c r="G34" s="129">
        <f t="shared" si="17"/>
        <v>18027.107350321432</v>
      </c>
      <c r="H34" s="129">
        <f t="shared" si="17"/>
        <v>18093.269305243593</v>
      </c>
      <c r="I34" s="129">
        <f t="shared" si="17"/>
        <v>18160.781504143753</v>
      </c>
      <c r="J34" s="129">
        <f t="shared" si="17"/>
        <v>18228.293703043917</v>
      </c>
      <c r="K34" s="129">
        <f t="shared" si="17"/>
        <v>18295.80590194408</v>
      </c>
      <c r="L34" s="129">
        <f t="shared" si="17"/>
        <v>18363.318100844244</v>
      </c>
      <c r="M34" s="129">
        <f t="shared" si="17"/>
        <v>18430.830299744404</v>
      </c>
      <c r="N34" s="129">
        <f t="shared" si="17"/>
        <v>18498.342498644568</v>
      </c>
      <c r="O34" s="129">
        <f t="shared" si="17"/>
        <v>18565.85469754473</v>
      </c>
      <c r="P34" s="129">
        <f t="shared" si="17"/>
        <v>18633.36689644489</v>
      </c>
      <c r="Q34" s="129">
        <f t="shared" si="17"/>
        <v>18700.879095345055</v>
      </c>
      <c r="R34" s="129">
        <f t="shared" si="17"/>
        <v>18768.39129424522</v>
      </c>
      <c r="S34" s="129">
        <f t="shared" si="17"/>
        <v>18835.903493145383</v>
      </c>
    </row>
    <row r="35" spans="1:19" ht="13.5">
      <c r="A35" s="96"/>
      <c r="B35" s="127" t="s">
        <v>37</v>
      </c>
      <c r="C35" s="128">
        <v>7649</v>
      </c>
      <c r="D35" s="128">
        <v>7887</v>
      </c>
      <c r="E35" s="128">
        <v>9207</v>
      </c>
      <c r="F35" s="129">
        <f aca="true" t="shared" si="18" ref="F35:S35">+$E35/$E25*F25</f>
        <v>9764.9033933518</v>
      </c>
      <c r="G35" s="129">
        <f t="shared" si="18"/>
        <v>10568.284279778392</v>
      </c>
      <c r="H35" s="129">
        <f t="shared" si="18"/>
        <v>11443.395602493074</v>
      </c>
      <c r="I35" s="129">
        <f t="shared" si="18"/>
        <v>12047.52527700831</v>
      </c>
      <c r="J35" s="129">
        <f t="shared" si="18"/>
        <v>12611.804709141274</v>
      </c>
      <c r="K35" s="129">
        <f t="shared" si="18"/>
        <v>12811.055921052632</v>
      </c>
      <c r="L35" s="129">
        <f t="shared" si="18"/>
        <v>13010.307132963988</v>
      </c>
      <c r="M35" s="129">
        <f t="shared" si="18"/>
        <v>13209.558344875346</v>
      </c>
      <c r="N35" s="129">
        <f t="shared" si="18"/>
        <v>13408.809556786704</v>
      </c>
      <c r="O35" s="129">
        <f t="shared" si="18"/>
        <v>13608.06076869806</v>
      </c>
      <c r="P35" s="129">
        <f t="shared" si="18"/>
        <v>13807.311980609418</v>
      </c>
      <c r="Q35" s="129">
        <f t="shared" si="18"/>
        <v>14006.563192520774</v>
      </c>
      <c r="R35" s="129">
        <f t="shared" si="18"/>
        <v>14205.814404432133</v>
      </c>
      <c r="S35" s="129">
        <f t="shared" si="18"/>
        <v>14405.06561634349</v>
      </c>
    </row>
    <row r="36" spans="1:19" ht="13.5">
      <c r="A36" s="96"/>
      <c r="B36" s="127" t="s">
        <v>38</v>
      </c>
      <c r="C36" s="128">
        <v>3043</v>
      </c>
      <c r="D36" s="128">
        <v>3303</v>
      </c>
      <c r="E36" s="128">
        <v>3577</v>
      </c>
      <c r="F36" s="129">
        <f aca="true" t="shared" si="19" ref="F36:S36">+$E36/$E26*F26</f>
        <v>3661.8837209302324</v>
      </c>
      <c r="G36" s="129">
        <f t="shared" si="19"/>
        <v>3746.7674418604647</v>
      </c>
      <c r="H36" s="129">
        <f t="shared" si="19"/>
        <v>3831.6511627906975</v>
      </c>
      <c r="I36" s="129">
        <f t="shared" si="19"/>
        <v>3916.53488372093</v>
      </c>
      <c r="J36" s="129">
        <f t="shared" si="19"/>
        <v>4001.4186046511627</v>
      </c>
      <c r="K36" s="129">
        <f t="shared" si="19"/>
        <v>4128.7441860465115</v>
      </c>
      <c r="L36" s="129">
        <f t="shared" si="19"/>
        <v>4256.069767441861</v>
      </c>
      <c r="M36" s="129">
        <f t="shared" si="19"/>
        <v>4383.395348837209</v>
      </c>
      <c r="N36" s="129">
        <f t="shared" si="19"/>
        <v>4510.720930232558</v>
      </c>
      <c r="O36" s="129">
        <f t="shared" si="19"/>
        <v>4638.0465116279065</v>
      </c>
      <c r="P36" s="129">
        <f t="shared" si="19"/>
        <v>4765.372093023256</v>
      </c>
      <c r="Q36" s="129">
        <f t="shared" si="19"/>
        <v>4892.697674418604</v>
      </c>
      <c r="R36" s="129">
        <f t="shared" si="19"/>
        <v>5020.023255813953</v>
      </c>
      <c r="S36" s="129">
        <f t="shared" si="19"/>
        <v>5147.3488372093025</v>
      </c>
    </row>
    <row r="37" spans="1:19" ht="13.5">
      <c r="A37" s="96"/>
      <c r="B37" s="127" t="s">
        <v>105</v>
      </c>
      <c r="C37" s="130">
        <v>44480</v>
      </c>
      <c r="D37" s="130">
        <v>45521</v>
      </c>
      <c r="E37" s="130">
        <v>47963</v>
      </c>
      <c r="F37" s="122">
        <f aca="true" t="shared" si="20" ref="F37:S37">+($E37/$E27)*F27</f>
        <v>49157.44651973602</v>
      </c>
      <c r="G37" s="122">
        <f t="shared" si="20"/>
        <v>50044.32306064002</v>
      </c>
      <c r="H37" s="122">
        <f t="shared" si="20"/>
        <v>51011.824741626195</v>
      </c>
      <c r="I37" s="122">
        <f t="shared" si="20"/>
        <v>51726.99959531814</v>
      </c>
      <c r="J37" s="122">
        <f t="shared" si="20"/>
        <v>52404.847995268334</v>
      </c>
      <c r="K37" s="122">
        <f t="shared" si="20"/>
        <v>52778.11253268584</v>
      </c>
      <c r="L37" s="122">
        <f t="shared" si="20"/>
        <v>53151.37707010335</v>
      </c>
      <c r="M37" s="122">
        <f t="shared" si="20"/>
        <v>53524.641607520854</v>
      </c>
      <c r="N37" s="122">
        <f t="shared" si="20"/>
        <v>53897.90614493836</v>
      </c>
      <c r="O37" s="122">
        <f t="shared" si="20"/>
        <v>54271.17068235587</v>
      </c>
      <c r="P37" s="122">
        <f t="shared" si="20"/>
        <v>54644.435219773375</v>
      </c>
      <c r="Q37" s="122">
        <f t="shared" si="20"/>
        <v>55017.69975719089</v>
      </c>
      <c r="R37" s="122">
        <f t="shared" si="20"/>
        <v>55390.96429460839</v>
      </c>
      <c r="S37" s="122">
        <f t="shared" si="20"/>
        <v>55764.228832025896</v>
      </c>
    </row>
    <row r="38" spans="1:5" ht="13.5">
      <c r="A38" s="97"/>
      <c r="B38" s="97"/>
      <c r="C38" s="97"/>
      <c r="D38" s="97"/>
      <c r="E38" s="97"/>
    </row>
    <row r="39" spans="1:5" ht="13.5">
      <c r="A39" s="97"/>
      <c r="B39" s="97"/>
      <c r="C39" s="97"/>
      <c r="D39" s="97"/>
      <c r="E39" s="97"/>
    </row>
    <row r="40" spans="1:5" ht="13.5">
      <c r="A40" s="97"/>
      <c r="B40" s="97"/>
      <c r="C40" s="97"/>
      <c r="D40" s="97"/>
      <c r="E40" s="97"/>
    </row>
    <row r="41" spans="1:5" ht="13.5">
      <c r="A41" s="97"/>
      <c r="B41" s="97"/>
      <c r="C41" s="97"/>
      <c r="D41" s="97"/>
      <c r="E41" s="97"/>
    </row>
    <row r="42" spans="1:5" ht="13.5">
      <c r="A42" s="97"/>
      <c r="B42" s="97"/>
      <c r="C42" s="97"/>
      <c r="D42" s="97"/>
      <c r="E42" s="97"/>
    </row>
    <row r="43" spans="1:5" ht="13.5">
      <c r="A43" s="97"/>
      <c r="B43" s="97"/>
      <c r="C43" s="97"/>
      <c r="D43" s="97"/>
      <c r="E43" s="97"/>
    </row>
    <row r="44" spans="1:5" ht="13.5">
      <c r="A44" s="97"/>
      <c r="B44" s="97"/>
      <c r="C44" s="97"/>
      <c r="D44" s="97"/>
      <c r="E44" s="97"/>
    </row>
    <row r="45" spans="1:5" ht="13.5">
      <c r="A45" s="97"/>
      <c r="B45" s="97"/>
      <c r="C45" s="97"/>
      <c r="D45" s="97"/>
      <c r="E45" s="97"/>
    </row>
    <row r="46" spans="1:5" ht="13.5">
      <c r="A46" s="97"/>
      <c r="B46" s="97"/>
      <c r="C46" s="97"/>
      <c r="D46" s="97"/>
      <c r="E46" s="97"/>
    </row>
    <row r="47" spans="1:5" ht="13.5">
      <c r="A47" s="97"/>
      <c r="B47" s="97"/>
      <c r="C47" s="97"/>
      <c r="D47" s="97"/>
      <c r="E47" s="97"/>
    </row>
    <row r="48" spans="1:5" ht="13.5">
      <c r="A48" s="97"/>
      <c r="B48" s="97"/>
      <c r="C48" s="97"/>
      <c r="D48" s="97"/>
      <c r="E48" s="97"/>
    </row>
    <row r="49" spans="1:5" ht="13.5">
      <c r="A49" s="97"/>
      <c r="B49" s="97"/>
      <c r="C49" s="97"/>
      <c r="D49" s="97"/>
      <c r="E49" s="97"/>
    </row>
    <row r="50" spans="1:5" ht="13.5">
      <c r="A50" s="97"/>
      <c r="B50" s="97"/>
      <c r="C50" s="97"/>
      <c r="D50" s="97"/>
      <c r="E50" s="97"/>
    </row>
    <row r="51" spans="1:5" ht="13.5">
      <c r="A51" s="97"/>
      <c r="B51" s="97"/>
      <c r="C51" s="97"/>
      <c r="D51" s="97"/>
      <c r="E51" s="97"/>
    </row>
    <row r="52" spans="1:5" ht="13.5">
      <c r="A52" s="97"/>
      <c r="B52" s="97"/>
      <c r="C52" s="97"/>
      <c r="D52" s="97"/>
      <c r="E52" s="97"/>
    </row>
    <row r="53" spans="1:5" ht="13.5">
      <c r="A53" s="97"/>
      <c r="B53" s="97"/>
      <c r="C53" s="97"/>
      <c r="D53" s="97"/>
      <c r="E53" s="97"/>
    </row>
    <row r="54" spans="1:5" ht="13.5">
      <c r="A54" s="97"/>
      <c r="B54" s="97"/>
      <c r="C54" s="97"/>
      <c r="D54" s="97"/>
      <c r="E54" s="97"/>
    </row>
    <row r="55" spans="1:5" ht="13.5">
      <c r="A55" s="97"/>
      <c r="B55" s="97"/>
      <c r="C55" s="97"/>
      <c r="D55" s="97"/>
      <c r="E55" s="97"/>
    </row>
    <row r="56" spans="1:5" ht="13.5">
      <c r="A56" s="97"/>
      <c r="B56" s="97"/>
      <c r="C56" s="97"/>
      <c r="D56" s="97"/>
      <c r="E56" s="97"/>
    </row>
    <row r="57" spans="1:5" ht="13.5">
      <c r="A57" s="97"/>
      <c r="B57" s="97"/>
      <c r="C57" s="97"/>
      <c r="D57" s="97"/>
      <c r="E57" s="97"/>
    </row>
    <row r="58" spans="1:5" ht="13.5">
      <c r="A58" s="97"/>
      <c r="B58" s="97"/>
      <c r="C58" s="97"/>
      <c r="D58" s="97"/>
      <c r="E58" s="97"/>
    </row>
    <row r="59" spans="1:5" ht="13.5">
      <c r="A59" s="97"/>
      <c r="B59" s="97"/>
      <c r="C59" s="97"/>
      <c r="D59" s="97"/>
      <c r="E59" s="97"/>
    </row>
    <row r="60" spans="1:5" ht="13.5">
      <c r="A60" s="97"/>
      <c r="B60" s="97"/>
      <c r="C60" s="97"/>
      <c r="D60" s="97"/>
      <c r="E60" s="97"/>
    </row>
    <row r="61" spans="1:5" ht="13.5">
      <c r="A61" s="97"/>
      <c r="B61" s="97"/>
      <c r="C61" s="97"/>
      <c r="D61" s="97"/>
      <c r="E61" s="97"/>
    </row>
    <row r="62" spans="1:5" ht="13.5">
      <c r="A62" s="97"/>
      <c r="B62" s="97"/>
      <c r="C62" s="97"/>
      <c r="D62" s="97"/>
      <c r="E62" s="97"/>
    </row>
    <row r="63" spans="1:5" ht="13.5">
      <c r="A63" s="97"/>
      <c r="B63" s="97"/>
      <c r="C63" s="97"/>
      <c r="D63" s="97"/>
      <c r="E63" s="97"/>
    </row>
    <row r="64" spans="1:5" ht="13.5">
      <c r="A64" s="97"/>
      <c r="B64" s="97"/>
      <c r="C64" s="97"/>
      <c r="D64" s="97"/>
      <c r="E64" s="97"/>
    </row>
    <row r="65" spans="1:5" ht="13.5">
      <c r="A65" s="97"/>
      <c r="B65" s="97"/>
      <c r="C65" s="97"/>
      <c r="D65" s="97"/>
      <c r="E65" s="97"/>
    </row>
    <row r="66" spans="1:5" ht="13.5">
      <c r="A66" s="97"/>
      <c r="B66" s="97"/>
      <c r="C66" s="97"/>
      <c r="D66" s="97"/>
      <c r="E66" s="97"/>
    </row>
    <row r="67" spans="1:5" ht="13.5">
      <c r="A67" s="97"/>
      <c r="B67" s="97"/>
      <c r="C67" s="97"/>
      <c r="D67" s="97"/>
      <c r="E67" s="97"/>
    </row>
    <row r="68" spans="1:5" ht="13.5">
      <c r="A68" s="97"/>
      <c r="B68" s="97"/>
      <c r="C68" s="97"/>
      <c r="D68" s="97"/>
      <c r="E68" s="97"/>
    </row>
    <row r="69" spans="1:5" ht="13.5">
      <c r="A69" s="97"/>
      <c r="B69" s="97"/>
      <c r="C69" s="97"/>
      <c r="D69" s="97"/>
      <c r="E69" s="97"/>
    </row>
  </sheetData>
  <printOptions/>
  <pageMargins left="0.5" right="0.5" top="1" bottom="1" header="0.5" footer="0.5"/>
  <pageSetup fitToHeight="1" fitToWidth="1" horizontalDpi="600" verticalDpi="600" orientation="landscape" scale="86" r:id="rId3"/>
  <legacyDrawing r:id="rId2"/>
</worksheet>
</file>

<file path=xl/worksheets/sheet4.xml><?xml version="1.0" encoding="utf-8"?>
<worksheet xmlns="http://schemas.openxmlformats.org/spreadsheetml/2006/main" xmlns:r="http://schemas.openxmlformats.org/officeDocument/2006/relationships">
  <dimension ref="A1:S22"/>
  <sheetViews>
    <sheetView workbookViewId="0" topLeftCell="A1">
      <selection activeCell="A1" sqref="A1"/>
    </sheetView>
  </sheetViews>
  <sheetFormatPr defaultColWidth="9.140625" defaultRowHeight="12.75"/>
  <sheetData>
    <row r="1" spans="1:10" ht="15.75">
      <c r="A1" s="7" t="s">
        <v>93</v>
      </c>
      <c r="B1" s="8"/>
      <c r="C1" s="8"/>
      <c r="D1" s="8"/>
      <c r="E1" s="8"/>
      <c r="F1" s="8"/>
      <c r="G1" s="8"/>
      <c r="H1" s="8"/>
      <c r="I1" s="8"/>
      <c r="J1" s="8"/>
    </row>
    <row r="2" ht="12.75">
      <c r="A2" s="45"/>
    </row>
    <row r="3" spans="1:5" ht="13.5" thickBot="1">
      <c r="A3" s="56" t="s">
        <v>97</v>
      </c>
      <c r="B3" s="10"/>
      <c r="C3" s="10"/>
      <c r="D3" s="10"/>
      <c r="E3" s="10"/>
    </row>
    <row r="4" spans="1:19" ht="13.5" thickBot="1">
      <c r="A4" s="10"/>
      <c r="B4" s="10"/>
      <c r="C4" s="11" t="s">
        <v>2</v>
      </c>
      <c r="D4" s="12" t="s">
        <v>2</v>
      </c>
      <c r="E4" s="13" t="s">
        <v>2</v>
      </c>
      <c r="F4" s="14" t="s">
        <v>3</v>
      </c>
      <c r="G4" s="14"/>
      <c r="H4" s="14"/>
      <c r="I4" s="14"/>
      <c r="J4" s="15"/>
      <c r="K4" s="15"/>
      <c r="L4" s="15"/>
      <c r="M4" s="15"/>
      <c r="N4" s="15"/>
      <c r="O4" s="15"/>
      <c r="P4" s="15"/>
      <c r="Q4" s="15"/>
      <c r="R4" s="16"/>
      <c r="S4" s="17"/>
    </row>
    <row r="5" spans="1:19" ht="13.5" thickBot="1">
      <c r="A5" s="10"/>
      <c r="B5" s="10"/>
      <c r="C5" s="18" t="s">
        <v>4</v>
      </c>
      <c r="D5" s="19" t="s">
        <v>5</v>
      </c>
      <c r="E5" s="20" t="s">
        <v>6</v>
      </c>
      <c r="F5" s="21" t="s">
        <v>7</v>
      </c>
      <c r="G5" s="22" t="s">
        <v>8</v>
      </c>
      <c r="H5" s="23" t="s">
        <v>9</v>
      </c>
      <c r="I5" s="23" t="s">
        <v>10</v>
      </c>
      <c r="J5" s="24" t="s">
        <v>11</v>
      </c>
      <c r="K5" s="25" t="s">
        <v>12</v>
      </c>
      <c r="L5" s="25" t="s">
        <v>13</v>
      </c>
      <c r="M5" s="25" t="s">
        <v>14</v>
      </c>
      <c r="N5" s="25" t="s">
        <v>15</v>
      </c>
      <c r="O5" s="25" t="s">
        <v>16</v>
      </c>
      <c r="P5" s="25" t="s">
        <v>17</v>
      </c>
      <c r="Q5" s="26" t="s">
        <v>18</v>
      </c>
      <c r="R5" s="27" t="s">
        <v>19</v>
      </c>
      <c r="S5" s="28" t="s">
        <v>20</v>
      </c>
    </row>
    <row r="6" spans="1:5" ht="12.75">
      <c r="A6" s="29"/>
      <c r="B6" s="10"/>
      <c r="C6" s="10"/>
      <c r="D6" s="10"/>
      <c r="E6" s="10"/>
    </row>
    <row r="7" spans="1:19" ht="12.75">
      <c r="A7" s="29"/>
      <c r="B7" s="29" t="s">
        <v>22</v>
      </c>
      <c r="C7" s="31">
        <v>11380.375</v>
      </c>
      <c r="D7" s="31">
        <v>11542.2</v>
      </c>
      <c r="E7" s="31">
        <v>11330</v>
      </c>
      <c r="F7" s="2">
        <v>11330</v>
      </c>
      <c r="G7" s="2">
        <v>11330</v>
      </c>
      <c r="H7" s="2">
        <v>11330</v>
      </c>
      <c r="I7" s="2">
        <v>11330</v>
      </c>
      <c r="J7" s="2">
        <v>11330</v>
      </c>
      <c r="K7" s="2">
        <v>11330</v>
      </c>
      <c r="L7" s="2">
        <v>11330</v>
      </c>
      <c r="M7" s="2">
        <v>11330</v>
      </c>
      <c r="N7" s="2">
        <v>11330</v>
      </c>
      <c r="O7" s="2">
        <v>11330</v>
      </c>
      <c r="P7" s="2">
        <v>11330</v>
      </c>
      <c r="Q7" s="2">
        <v>11330</v>
      </c>
      <c r="R7" s="2">
        <v>11330</v>
      </c>
      <c r="S7" s="2">
        <v>11330</v>
      </c>
    </row>
    <row r="8" spans="1:19" ht="12.75">
      <c r="A8" s="29"/>
      <c r="B8" s="29" t="s">
        <v>23</v>
      </c>
      <c r="C8" s="31">
        <v>12621.55</v>
      </c>
      <c r="D8" s="31">
        <v>12880.9</v>
      </c>
      <c r="E8" s="31">
        <v>12911</v>
      </c>
      <c r="F8" s="2">
        <v>13311</v>
      </c>
      <c r="G8" s="2">
        <v>13351</v>
      </c>
      <c r="H8" s="2">
        <v>13400</v>
      </c>
      <c r="I8" s="2">
        <v>13450</v>
      </c>
      <c r="J8" s="2">
        <v>13500</v>
      </c>
      <c r="K8" s="2">
        <v>13550</v>
      </c>
      <c r="L8" s="2">
        <v>13600</v>
      </c>
      <c r="M8" s="2">
        <v>13650</v>
      </c>
      <c r="N8" s="2">
        <v>13700</v>
      </c>
      <c r="O8" s="2">
        <v>13750</v>
      </c>
      <c r="P8" s="2">
        <v>13800</v>
      </c>
      <c r="Q8" s="2">
        <v>13850</v>
      </c>
      <c r="R8" s="2">
        <v>13900</v>
      </c>
      <c r="S8" s="2">
        <v>13950</v>
      </c>
    </row>
    <row r="9" spans="1:19" ht="12.75">
      <c r="A9" s="29"/>
      <c r="B9" s="32" t="s">
        <v>24</v>
      </c>
      <c r="C9" s="31">
        <v>5665.34375</v>
      </c>
      <c r="D9" s="31">
        <v>5711.9</v>
      </c>
      <c r="E9" s="31">
        <v>5776</v>
      </c>
      <c r="F9" s="2">
        <v>6126</v>
      </c>
      <c r="G9" s="2">
        <v>6630</v>
      </c>
      <c r="H9" s="2">
        <v>7179</v>
      </c>
      <c r="I9" s="2">
        <v>7558</v>
      </c>
      <c r="J9" s="2">
        <v>7912</v>
      </c>
      <c r="K9" s="2">
        <v>8037</v>
      </c>
      <c r="L9" s="2">
        <v>8162</v>
      </c>
      <c r="M9" s="2">
        <v>8287</v>
      </c>
      <c r="N9" s="2">
        <v>8412</v>
      </c>
      <c r="O9" s="2">
        <v>8537</v>
      </c>
      <c r="P9" s="2">
        <v>8662</v>
      </c>
      <c r="Q9" s="2">
        <v>8787</v>
      </c>
      <c r="R9" s="2">
        <v>8912</v>
      </c>
      <c r="S9" s="2">
        <v>9037</v>
      </c>
    </row>
    <row r="10" spans="1:19" ht="13.5" thickBot="1">
      <c r="A10" s="29"/>
      <c r="B10" s="32" t="s">
        <v>25</v>
      </c>
      <c r="C10" s="37">
        <v>1766.21875</v>
      </c>
      <c r="D10" s="37">
        <v>1927.1</v>
      </c>
      <c r="E10" s="37">
        <v>2107</v>
      </c>
      <c r="F10" s="38">
        <v>2157</v>
      </c>
      <c r="G10" s="38">
        <v>2207</v>
      </c>
      <c r="H10" s="38">
        <v>2257</v>
      </c>
      <c r="I10" s="38">
        <v>2307</v>
      </c>
      <c r="J10" s="38">
        <v>2357</v>
      </c>
      <c r="K10" s="38">
        <v>2432</v>
      </c>
      <c r="L10" s="38">
        <v>2507</v>
      </c>
      <c r="M10" s="38">
        <v>2582</v>
      </c>
      <c r="N10" s="38">
        <v>2657</v>
      </c>
      <c r="O10" s="38">
        <v>2732</v>
      </c>
      <c r="P10" s="38">
        <v>2807</v>
      </c>
      <c r="Q10" s="38">
        <v>2882</v>
      </c>
      <c r="R10" s="38">
        <v>2957</v>
      </c>
      <c r="S10" s="38">
        <v>3032</v>
      </c>
    </row>
    <row r="11" spans="1:19" ht="12.75">
      <c r="A11" s="10"/>
      <c r="B11" s="39" t="s">
        <v>70</v>
      </c>
      <c r="C11" s="31">
        <f aca="true" t="shared" si="0" ref="C11:S11">SUM(C7:C10)</f>
        <v>31433.4875</v>
      </c>
      <c r="D11" s="31">
        <f t="shared" si="0"/>
        <v>32062.1</v>
      </c>
      <c r="E11" s="31">
        <f t="shared" si="0"/>
        <v>32124</v>
      </c>
      <c r="F11" s="2">
        <f t="shared" si="0"/>
        <v>32924</v>
      </c>
      <c r="G11" s="2">
        <f t="shared" si="0"/>
        <v>33518</v>
      </c>
      <c r="H11" s="2">
        <f t="shared" si="0"/>
        <v>34166</v>
      </c>
      <c r="I11" s="2">
        <f t="shared" si="0"/>
        <v>34645</v>
      </c>
      <c r="J11" s="2">
        <f t="shared" si="0"/>
        <v>35099</v>
      </c>
      <c r="K11" s="2">
        <f t="shared" si="0"/>
        <v>35349</v>
      </c>
      <c r="L11" s="2">
        <f t="shared" si="0"/>
        <v>35599</v>
      </c>
      <c r="M11" s="2">
        <f t="shared" si="0"/>
        <v>35849</v>
      </c>
      <c r="N11" s="2">
        <f t="shared" si="0"/>
        <v>36099</v>
      </c>
      <c r="O11" s="2">
        <f t="shared" si="0"/>
        <v>36349</v>
      </c>
      <c r="P11" s="2">
        <f t="shared" si="0"/>
        <v>36599</v>
      </c>
      <c r="Q11" s="2">
        <f t="shared" si="0"/>
        <v>36849</v>
      </c>
      <c r="R11" s="2">
        <f t="shared" si="0"/>
        <v>37099</v>
      </c>
      <c r="S11" s="2">
        <f t="shared" si="0"/>
        <v>37349</v>
      </c>
    </row>
    <row r="12" spans="1:19" ht="12.75">
      <c r="A12" s="9" t="s">
        <v>32</v>
      </c>
      <c r="B12" s="10"/>
      <c r="C12" s="10"/>
      <c r="D12" s="31">
        <f aca="true" t="shared" si="1" ref="D12:S12">+D11-C11</f>
        <v>628.6124999999993</v>
      </c>
      <c r="E12" s="31">
        <f t="shared" si="1"/>
        <v>61.900000000001455</v>
      </c>
      <c r="F12" s="2">
        <f t="shared" si="1"/>
        <v>800</v>
      </c>
      <c r="G12" s="2">
        <f t="shared" si="1"/>
        <v>594</v>
      </c>
      <c r="H12" s="2">
        <f t="shared" si="1"/>
        <v>648</v>
      </c>
      <c r="I12" s="2">
        <f t="shared" si="1"/>
        <v>479</v>
      </c>
      <c r="J12" s="2">
        <f t="shared" si="1"/>
        <v>454</v>
      </c>
      <c r="K12" s="2">
        <f t="shared" si="1"/>
        <v>250</v>
      </c>
      <c r="L12" s="2">
        <f t="shared" si="1"/>
        <v>250</v>
      </c>
      <c r="M12" s="2">
        <f t="shared" si="1"/>
        <v>250</v>
      </c>
      <c r="N12" s="2">
        <f t="shared" si="1"/>
        <v>250</v>
      </c>
      <c r="O12" s="2">
        <f t="shared" si="1"/>
        <v>250</v>
      </c>
      <c r="P12" s="2">
        <f t="shared" si="1"/>
        <v>250</v>
      </c>
      <c r="Q12" s="2">
        <f t="shared" si="1"/>
        <v>250</v>
      </c>
      <c r="R12" s="2">
        <f t="shared" si="1"/>
        <v>250</v>
      </c>
      <c r="S12" s="2">
        <f t="shared" si="1"/>
        <v>250</v>
      </c>
    </row>
    <row r="13" spans="1:5" ht="12.75">
      <c r="A13" s="10"/>
      <c r="B13" s="10"/>
      <c r="C13" s="10"/>
      <c r="D13" s="10"/>
      <c r="E13" s="10"/>
    </row>
    <row r="14" spans="1:19" ht="12.75">
      <c r="A14" s="10"/>
      <c r="B14" s="9" t="s">
        <v>92</v>
      </c>
      <c r="C14" s="31">
        <v>1059</v>
      </c>
      <c r="D14" s="31">
        <v>1087</v>
      </c>
      <c r="E14" s="31">
        <v>1080</v>
      </c>
      <c r="F14" s="31">
        <v>1126</v>
      </c>
      <c r="G14" s="31">
        <v>1137</v>
      </c>
      <c r="H14" s="31">
        <v>1148</v>
      </c>
      <c r="I14" s="31">
        <v>1153</v>
      </c>
      <c r="J14" s="31">
        <v>1153</v>
      </c>
      <c r="K14" s="31">
        <v>1153</v>
      </c>
      <c r="L14" s="31">
        <v>1153</v>
      </c>
      <c r="M14" s="31">
        <v>1153</v>
      </c>
      <c r="N14" s="31">
        <v>1153</v>
      </c>
      <c r="O14" s="31">
        <v>1153</v>
      </c>
      <c r="P14" s="31">
        <v>1153</v>
      </c>
      <c r="Q14" s="31">
        <v>1153</v>
      </c>
      <c r="R14" s="31">
        <v>1153</v>
      </c>
      <c r="S14" s="31">
        <v>1153</v>
      </c>
    </row>
    <row r="15" spans="1:19" ht="12.75">
      <c r="A15" s="29"/>
      <c r="B15" s="29" t="s">
        <v>50</v>
      </c>
      <c r="C15" s="31">
        <v>0</v>
      </c>
      <c r="D15" s="31">
        <v>0</v>
      </c>
      <c r="E15" s="31">
        <v>0</v>
      </c>
      <c r="F15" s="31">
        <v>0</v>
      </c>
      <c r="G15" s="31">
        <v>0</v>
      </c>
      <c r="H15" s="31">
        <v>0</v>
      </c>
      <c r="I15" s="31">
        <v>0</v>
      </c>
      <c r="J15" s="31">
        <v>0</v>
      </c>
      <c r="K15" s="31">
        <v>0</v>
      </c>
      <c r="L15" s="31">
        <v>0</v>
      </c>
      <c r="M15" s="31">
        <v>0</v>
      </c>
      <c r="N15" s="31">
        <v>0</v>
      </c>
      <c r="O15" s="31">
        <v>0</v>
      </c>
      <c r="P15" s="31">
        <v>0</v>
      </c>
      <c r="Q15" s="31">
        <v>0</v>
      </c>
      <c r="R15" s="31">
        <v>0</v>
      </c>
      <c r="S15" s="31">
        <v>0</v>
      </c>
    </row>
    <row r="17" spans="1:19" ht="12.75">
      <c r="A17" t="s">
        <v>33</v>
      </c>
      <c r="B17" t="s">
        <v>34</v>
      </c>
      <c r="C17" s="10">
        <v>1738</v>
      </c>
      <c r="D17" s="10">
        <v>1781</v>
      </c>
      <c r="E17" s="10">
        <v>1934</v>
      </c>
      <c r="F17" s="10">
        <v>1945.5618142526873</v>
      </c>
      <c r="G17" s="10">
        <v>1890.1639886797275</v>
      </c>
      <c r="H17" s="41">
        <v>1831.5086710988326</v>
      </c>
      <c r="I17" s="41">
        <v>1790.1579304451443</v>
      </c>
      <c r="J17" s="41">
        <v>1751.330978431979</v>
      </c>
      <c r="K17" s="42">
        <v>1730.506523642609</v>
      </c>
      <c r="L17" s="42">
        <v>1709.6820688532534</v>
      </c>
      <c r="M17" s="42">
        <v>1688.857614063898</v>
      </c>
      <c r="N17" s="42">
        <v>1668.0331592745279</v>
      </c>
      <c r="O17" s="42">
        <v>1647.2087044851723</v>
      </c>
      <c r="P17" s="42">
        <v>1626.3842496958168</v>
      </c>
      <c r="Q17" s="42">
        <v>1605.5597949064613</v>
      </c>
      <c r="R17" s="42">
        <v>1584.7353401170913</v>
      </c>
      <c r="S17" s="42">
        <v>1563.9108853277212</v>
      </c>
    </row>
    <row r="18" spans="2:19" ht="12.75">
      <c r="B18" t="s">
        <v>35</v>
      </c>
      <c r="C18" s="10">
        <v>15603</v>
      </c>
      <c r="D18" s="10">
        <v>15740</v>
      </c>
      <c r="E18" s="10">
        <v>15812</v>
      </c>
      <c r="F18" s="10">
        <v>15812</v>
      </c>
      <c r="G18" s="10">
        <v>15812</v>
      </c>
      <c r="H18" s="41">
        <v>15812</v>
      </c>
      <c r="I18" s="41">
        <v>15812</v>
      </c>
      <c r="J18" s="41">
        <v>15812</v>
      </c>
      <c r="K18" s="42">
        <v>15812</v>
      </c>
      <c r="L18" s="42">
        <v>15812</v>
      </c>
      <c r="M18" s="42">
        <v>15812</v>
      </c>
      <c r="N18" s="42">
        <v>15812</v>
      </c>
      <c r="O18" s="42">
        <v>15812</v>
      </c>
      <c r="P18" s="42">
        <v>15812</v>
      </c>
      <c r="Q18" s="42">
        <v>15812</v>
      </c>
      <c r="R18" s="42">
        <v>15812</v>
      </c>
      <c r="S18" s="42">
        <v>15812</v>
      </c>
    </row>
    <row r="19" spans="2:19" ht="12.75">
      <c r="B19" t="s">
        <v>36</v>
      </c>
      <c r="C19" s="10">
        <v>16447</v>
      </c>
      <c r="D19" s="10">
        <v>16810</v>
      </c>
      <c r="E19" s="10">
        <v>17433</v>
      </c>
      <c r="F19" s="10">
        <v>17973.097591201302</v>
      </c>
      <c r="G19" s="10">
        <v>18027.107350321432</v>
      </c>
      <c r="H19" s="41">
        <v>18093.269305243593</v>
      </c>
      <c r="I19" s="41">
        <v>18160.781504143753</v>
      </c>
      <c r="J19" s="41">
        <v>18228.293703043917</v>
      </c>
      <c r="K19" s="42">
        <v>18295.80590194408</v>
      </c>
      <c r="L19" s="42">
        <v>18363.318100844244</v>
      </c>
      <c r="M19" s="42">
        <v>18430.830299744404</v>
      </c>
      <c r="N19" s="42">
        <v>18498.342498644568</v>
      </c>
      <c r="O19" s="42">
        <v>18565.85469754473</v>
      </c>
      <c r="P19" s="42">
        <v>18633.36689644489</v>
      </c>
      <c r="Q19" s="42">
        <v>18700.879095345055</v>
      </c>
      <c r="R19" s="42">
        <v>18768.39129424522</v>
      </c>
      <c r="S19" s="42">
        <v>18835.903493145383</v>
      </c>
    </row>
    <row r="20" spans="2:19" ht="12.75">
      <c r="B20" t="s">
        <v>37</v>
      </c>
      <c r="C20" s="10">
        <v>7649</v>
      </c>
      <c r="D20" s="10">
        <v>7887</v>
      </c>
      <c r="E20" s="10">
        <v>9207</v>
      </c>
      <c r="F20" s="10">
        <v>9764.9033933518</v>
      </c>
      <c r="G20" s="10">
        <v>10568.284279778392</v>
      </c>
      <c r="H20" s="41">
        <v>11443.395602493074</v>
      </c>
      <c r="I20" s="41">
        <v>12047.52527700831</v>
      </c>
      <c r="J20" s="41">
        <v>12611.804709141274</v>
      </c>
      <c r="K20" s="42">
        <v>12811.055921052632</v>
      </c>
      <c r="L20" s="42">
        <v>13010.307132963988</v>
      </c>
      <c r="M20" s="42">
        <v>13209.558344875346</v>
      </c>
      <c r="N20" s="42">
        <v>13408.809556786704</v>
      </c>
      <c r="O20" s="42">
        <v>13608.06076869806</v>
      </c>
      <c r="P20" s="42">
        <v>13807.311980609418</v>
      </c>
      <c r="Q20" s="42">
        <v>14006.563192520774</v>
      </c>
      <c r="R20" s="42">
        <v>14205.814404432133</v>
      </c>
      <c r="S20" s="42">
        <v>14405.06561634349</v>
      </c>
    </row>
    <row r="21" spans="2:19" ht="12.75">
      <c r="B21" t="s">
        <v>38</v>
      </c>
      <c r="C21" s="10">
        <v>3043</v>
      </c>
      <c r="D21" s="10">
        <v>3303</v>
      </c>
      <c r="E21" s="10">
        <v>3577</v>
      </c>
      <c r="F21" s="10">
        <v>3661.8837209302324</v>
      </c>
      <c r="G21" s="10">
        <v>3746.7674418604647</v>
      </c>
      <c r="H21" s="41">
        <v>3831.6511627906975</v>
      </c>
      <c r="I21" s="41">
        <v>3916.53488372093</v>
      </c>
      <c r="J21" s="41">
        <v>4001.4186046511627</v>
      </c>
      <c r="K21" s="42">
        <v>4128.7441860465115</v>
      </c>
      <c r="L21" s="42">
        <v>4256.069767441861</v>
      </c>
      <c r="M21" s="42">
        <v>4383.395348837209</v>
      </c>
      <c r="N21" s="42">
        <v>4510.720930232558</v>
      </c>
      <c r="O21" s="42">
        <v>4638.0465116279065</v>
      </c>
      <c r="P21" s="42">
        <v>4765.372093023256</v>
      </c>
      <c r="Q21" s="42">
        <v>4892.697674418604</v>
      </c>
      <c r="R21" s="42">
        <v>5020.023255813953</v>
      </c>
      <c r="S21" s="42">
        <v>5147.3488372093025</v>
      </c>
    </row>
    <row r="22" spans="2:19" ht="12.75">
      <c r="B22" t="s">
        <v>39</v>
      </c>
      <c r="C22" s="43">
        <f aca="true" t="shared" si="2" ref="C22:S22">SUM(C17:C21)</f>
        <v>44480</v>
      </c>
      <c r="D22" s="43">
        <f t="shared" si="2"/>
        <v>45521</v>
      </c>
      <c r="E22" s="43">
        <f t="shared" si="2"/>
        <v>47963</v>
      </c>
      <c r="F22" s="43">
        <f t="shared" si="2"/>
        <v>49157.44651973602</v>
      </c>
      <c r="G22" s="43">
        <f t="shared" si="2"/>
        <v>50044.323060640025</v>
      </c>
      <c r="H22" s="43">
        <f t="shared" si="2"/>
        <v>51011.824741626195</v>
      </c>
      <c r="I22" s="43">
        <f t="shared" si="2"/>
        <v>51726.99959531814</v>
      </c>
      <c r="J22" s="43">
        <f t="shared" si="2"/>
        <v>52404.84799526833</v>
      </c>
      <c r="K22" s="43">
        <f t="shared" si="2"/>
        <v>52778.11253268583</v>
      </c>
      <c r="L22" s="43">
        <f t="shared" si="2"/>
        <v>53151.37707010334</v>
      </c>
      <c r="M22" s="43">
        <f t="shared" si="2"/>
        <v>53524.641607520854</v>
      </c>
      <c r="N22" s="43">
        <f t="shared" si="2"/>
        <v>53897.90614493836</v>
      </c>
      <c r="O22" s="43">
        <f t="shared" si="2"/>
        <v>54271.17068235587</v>
      </c>
      <c r="P22" s="43">
        <f t="shared" si="2"/>
        <v>54644.43521977338</v>
      </c>
      <c r="Q22" s="43">
        <f t="shared" si="2"/>
        <v>55017.699757190894</v>
      </c>
      <c r="R22" s="43">
        <f t="shared" si="2"/>
        <v>55390.9642946084</v>
      </c>
      <c r="S22" s="43">
        <f t="shared" si="2"/>
        <v>55764.2288320259</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S443"/>
  <sheetViews>
    <sheetView view="pageBreakPreview" zoomScale="60" workbookViewId="0" topLeftCell="A1">
      <selection activeCell="A1" sqref="A1"/>
    </sheetView>
  </sheetViews>
  <sheetFormatPr defaultColWidth="9.140625" defaultRowHeight="12.75"/>
  <cols>
    <col min="1" max="1" width="13.8515625" style="0" customWidth="1"/>
    <col min="2" max="2" width="27.28125" style="0" bestFit="1" customWidth="1"/>
    <col min="3" max="6" width="11.140625" style="0" customWidth="1"/>
    <col min="7" max="7" width="13.28125" style="0" bestFit="1" customWidth="1"/>
    <col min="8" max="8" width="13.8515625" style="0" customWidth="1"/>
    <col min="9" max="11" width="13.28125" style="0" customWidth="1"/>
    <col min="12" max="12" width="13.7109375" style="0" customWidth="1"/>
    <col min="13" max="13" width="13.28125" style="0" customWidth="1"/>
    <col min="14" max="14" width="13.00390625" style="0" customWidth="1"/>
    <col min="15" max="15" width="13.28125" style="0" customWidth="1"/>
    <col min="16" max="16" width="13.00390625" style="0" customWidth="1"/>
    <col min="17" max="17" width="13.7109375" style="0" customWidth="1"/>
    <col min="18" max="18" width="13.00390625" style="0" customWidth="1"/>
    <col min="19" max="19" width="13.28125" style="0" customWidth="1"/>
  </cols>
  <sheetData>
    <row r="1" spans="1:19" s="154" customFormat="1" ht="22.5">
      <c r="A1" s="150" t="s">
        <v>141</v>
      </c>
      <c r="B1" s="151"/>
      <c r="C1" s="151"/>
      <c r="D1"/>
      <c r="E1" s="151"/>
      <c r="F1" s="151"/>
      <c r="G1" s="152"/>
      <c r="H1" s="152"/>
      <c r="I1" s="151"/>
      <c r="J1" s="151"/>
      <c r="K1" s="151"/>
      <c r="L1" s="153"/>
      <c r="M1" s="153"/>
      <c r="N1" s="153"/>
      <c r="O1" s="153"/>
      <c r="P1" s="153"/>
      <c r="Q1" s="153"/>
      <c r="R1" s="153"/>
      <c r="S1" s="153"/>
    </row>
    <row r="2" spans="1:19" s="154" customFormat="1" ht="20.25">
      <c r="A2" s="153" t="s">
        <v>142</v>
      </c>
      <c r="B2" s="151"/>
      <c r="C2" s="151"/>
      <c r="D2" s="151"/>
      <c r="E2" s="151"/>
      <c r="F2" s="151"/>
      <c r="G2" s="152"/>
      <c r="H2" s="152"/>
      <c r="I2" s="151"/>
      <c r="J2" s="151"/>
      <c r="K2" s="151"/>
      <c r="L2" s="153"/>
      <c r="M2" s="153"/>
      <c r="N2" s="153"/>
      <c r="O2" s="153"/>
      <c r="P2" s="153"/>
      <c r="Q2" s="153"/>
      <c r="R2" s="153"/>
      <c r="S2" s="153"/>
    </row>
    <row r="3" spans="1:19" s="154" customFormat="1" ht="20.25">
      <c r="A3" s="155" t="s">
        <v>143</v>
      </c>
      <c r="B3" s="153"/>
      <c r="C3" s="153"/>
      <c r="D3" s="153"/>
      <c r="E3" s="153"/>
      <c r="F3" s="153"/>
      <c r="G3" s="152"/>
      <c r="H3" s="152"/>
      <c r="I3" s="153"/>
      <c r="J3" s="153"/>
      <c r="K3" s="153"/>
      <c r="L3" s="153"/>
      <c r="M3" s="153"/>
      <c r="N3" s="153"/>
      <c r="O3" s="153"/>
      <c r="P3" s="153"/>
      <c r="Q3" s="153"/>
      <c r="R3" s="153"/>
      <c r="S3" s="153"/>
    </row>
    <row r="4" spans="2:19" s="154" customFormat="1" ht="16.5" thickBot="1">
      <c r="B4" s="156"/>
      <c r="C4" s="156"/>
      <c r="D4" s="156"/>
      <c r="E4" s="156"/>
      <c r="F4" s="153"/>
      <c r="G4" s="153"/>
      <c r="H4" s="153"/>
      <c r="I4" s="153"/>
      <c r="J4" s="153"/>
      <c r="K4" s="153"/>
      <c r="L4" s="153"/>
      <c r="M4" s="153"/>
      <c r="N4" s="153"/>
      <c r="O4" s="153"/>
      <c r="P4" s="153"/>
      <c r="Q4" s="153"/>
      <c r="R4" s="153"/>
      <c r="S4" s="153"/>
    </row>
    <row r="5" spans="1:27" s="165" customFormat="1" ht="23.25" thickBot="1">
      <c r="A5" s="150" t="s">
        <v>142</v>
      </c>
      <c r="B5" s="156"/>
      <c r="C5" s="157" t="s">
        <v>2</v>
      </c>
      <c r="D5" s="158" t="s">
        <v>2</v>
      </c>
      <c r="E5" s="159" t="s">
        <v>2</v>
      </c>
      <c r="F5" s="160"/>
      <c r="G5" s="161"/>
      <c r="H5" s="161"/>
      <c r="I5" s="161"/>
      <c r="J5" s="162"/>
      <c r="K5" s="162"/>
      <c r="L5" s="160" t="s">
        <v>3</v>
      </c>
      <c r="M5" s="162"/>
      <c r="N5" s="162"/>
      <c r="O5" s="162"/>
      <c r="P5" s="162"/>
      <c r="Q5" s="162"/>
      <c r="R5" s="162"/>
      <c r="S5" s="163"/>
      <c r="T5" s="164"/>
      <c r="U5" s="164"/>
      <c r="V5" s="164"/>
      <c r="W5" s="164"/>
      <c r="X5" s="164"/>
      <c r="Y5" s="164"/>
      <c r="Z5" s="164"/>
      <c r="AA5" s="164"/>
    </row>
    <row r="6" spans="1:27" s="165" customFormat="1" ht="19.5" thickBot="1">
      <c r="A6" s="156"/>
      <c r="B6" s="156"/>
      <c r="C6" s="166" t="s">
        <v>4</v>
      </c>
      <c r="D6" s="167" t="s">
        <v>5</v>
      </c>
      <c r="E6" s="168" t="s">
        <v>6</v>
      </c>
      <c r="F6" s="169" t="s">
        <v>7</v>
      </c>
      <c r="G6" s="170" t="s">
        <v>8</v>
      </c>
      <c r="H6" s="171" t="s">
        <v>9</v>
      </c>
      <c r="I6" s="171" t="s">
        <v>10</v>
      </c>
      <c r="J6" s="172" t="s">
        <v>11</v>
      </c>
      <c r="K6" s="173" t="s">
        <v>12</v>
      </c>
      <c r="L6" s="173" t="s">
        <v>13</v>
      </c>
      <c r="M6" s="173" t="s">
        <v>14</v>
      </c>
      <c r="N6" s="173" t="s">
        <v>15</v>
      </c>
      <c r="O6" s="173" t="s">
        <v>16</v>
      </c>
      <c r="P6" s="173" t="s">
        <v>17</v>
      </c>
      <c r="Q6" s="174" t="s">
        <v>18</v>
      </c>
      <c r="R6" s="175" t="s">
        <v>19</v>
      </c>
      <c r="S6" s="176" t="s">
        <v>20</v>
      </c>
      <c r="T6" s="164"/>
      <c r="U6" s="164"/>
      <c r="V6" s="164"/>
      <c r="W6" s="164"/>
      <c r="X6" s="164"/>
      <c r="Y6" s="164"/>
      <c r="Z6" s="164"/>
      <c r="AA6" s="164"/>
    </row>
    <row r="7" spans="1:19" s="154" customFormat="1" ht="22.5">
      <c r="A7" s="150" t="s">
        <v>144</v>
      </c>
      <c r="B7" s="156"/>
      <c r="C7" s="156"/>
      <c r="D7" s="156"/>
      <c r="E7" s="177"/>
      <c r="F7" s="153"/>
      <c r="G7" s="153"/>
      <c r="H7" s="153"/>
      <c r="I7" s="153"/>
      <c r="J7" s="153"/>
      <c r="K7" s="153"/>
      <c r="L7" s="153"/>
      <c r="M7" s="153"/>
      <c r="N7" s="153"/>
      <c r="O7" s="153"/>
      <c r="P7" s="153"/>
      <c r="Q7" s="153"/>
      <c r="R7" s="153"/>
      <c r="S7" s="153"/>
    </row>
    <row r="8" spans="1:19" s="154" customFormat="1" ht="15.75">
      <c r="A8" s="178"/>
      <c r="B8" s="179" t="s">
        <v>22</v>
      </c>
      <c r="C8" s="180">
        <v>8711.975</v>
      </c>
      <c r="D8" s="181">
        <v>9238.8</v>
      </c>
      <c r="E8" s="182">
        <v>9923.2</v>
      </c>
      <c r="F8" s="183">
        <v>9956</v>
      </c>
      <c r="G8" s="183">
        <v>9921.61</v>
      </c>
      <c r="H8" s="183">
        <v>9910.2161</v>
      </c>
      <c r="I8" s="183">
        <v>10009.318261</v>
      </c>
      <c r="J8" s="183">
        <v>10109.41144361</v>
      </c>
      <c r="K8" s="183">
        <v>10210.5055580461</v>
      </c>
      <c r="L8" s="183">
        <v>10312.610613626563</v>
      </c>
      <c r="M8" s="183">
        <v>10415.736719762826</v>
      </c>
      <c r="N8" s="183">
        <v>10519.894086960456</v>
      </c>
      <c r="O8" s="183">
        <v>10625.09302783006</v>
      </c>
      <c r="P8" s="183">
        <v>10731.34395810836</v>
      </c>
      <c r="Q8" s="183">
        <v>10838.657397689443</v>
      </c>
      <c r="R8" s="183">
        <v>10947.043971666339</v>
      </c>
      <c r="S8" s="183">
        <v>11056.514411383001</v>
      </c>
    </row>
    <row r="9" spans="1:19" s="154" customFormat="1" ht="15.75">
      <c r="A9" s="178"/>
      <c r="B9" s="179" t="s">
        <v>23</v>
      </c>
      <c r="C9" s="180">
        <v>9402.375</v>
      </c>
      <c r="D9" s="181">
        <v>9576.1</v>
      </c>
      <c r="E9" s="182">
        <v>9739.5</v>
      </c>
      <c r="F9" s="183">
        <v>10080</v>
      </c>
      <c r="G9" s="183">
        <v>10287.66</v>
      </c>
      <c r="H9" s="183">
        <v>10438.2566</v>
      </c>
      <c r="I9" s="183">
        <v>10480.319166000001</v>
      </c>
      <c r="J9" s="183">
        <v>10515.48235766</v>
      </c>
      <c r="K9" s="183">
        <v>10542.7571812366</v>
      </c>
      <c r="L9" s="183">
        <v>10561.154753048964</v>
      </c>
      <c r="M9" s="183">
        <v>10568.686300579455</v>
      </c>
      <c r="N9" s="183">
        <v>10564.363163585249</v>
      </c>
      <c r="O9" s="183">
        <v>10547.196795221102</v>
      </c>
      <c r="P9" s="183">
        <v>10515.198763173312</v>
      </c>
      <c r="Q9" s="183">
        <v>10466.380750805045</v>
      </c>
      <c r="R9" s="183">
        <v>10398.754558313096</v>
      </c>
      <c r="S9" s="183">
        <v>10309.332103896228</v>
      </c>
    </row>
    <row r="10" spans="1:19" s="154" customFormat="1" ht="15.75">
      <c r="A10" s="178"/>
      <c r="B10" s="184" t="s">
        <v>24</v>
      </c>
      <c r="C10" s="185">
        <v>2754.40625</v>
      </c>
      <c r="D10" s="181">
        <v>2806.1</v>
      </c>
      <c r="E10" s="182">
        <v>2795.6</v>
      </c>
      <c r="F10" s="183">
        <v>2878</v>
      </c>
      <c r="G10" s="183">
        <v>2893.16</v>
      </c>
      <c r="H10" s="183">
        <v>2941.9631999999997</v>
      </c>
      <c r="I10" s="183">
        <v>2994.9824639999997</v>
      </c>
      <c r="J10" s="183">
        <v>3039.24211328</v>
      </c>
      <c r="K10" s="183">
        <v>3092.7669555456</v>
      </c>
      <c r="L10" s="183">
        <v>3147.582294656512</v>
      </c>
      <c r="M10" s="183">
        <v>3202.7139405496423</v>
      </c>
      <c r="N10" s="183">
        <v>3258.1882193606352</v>
      </c>
      <c r="O10" s="183">
        <v>3314.0319837478482</v>
      </c>
      <c r="P10" s="183">
        <v>3371.272623422805</v>
      </c>
      <c r="Q10" s="183">
        <v>3428.938075891261</v>
      </c>
      <c r="R10" s="183">
        <v>3487.0568374090863</v>
      </c>
      <c r="S10" s="183">
        <v>3545.6579741572677</v>
      </c>
    </row>
    <row r="11" spans="1:19" s="154" customFormat="1" ht="15.75">
      <c r="A11" s="178"/>
      <c r="B11" s="184" t="s">
        <v>25</v>
      </c>
      <c r="C11" s="185">
        <v>1157.8125</v>
      </c>
      <c r="D11" s="181">
        <v>1256.9</v>
      </c>
      <c r="E11" s="182">
        <v>1263</v>
      </c>
      <c r="F11" s="183">
        <v>1275</v>
      </c>
      <c r="G11" s="183">
        <v>1301.6</v>
      </c>
      <c r="H11" s="183">
        <v>1327.632</v>
      </c>
      <c r="I11" s="183">
        <v>1354.1846400000002</v>
      </c>
      <c r="J11" s="183">
        <v>1381.2683328</v>
      </c>
      <c r="K11" s="183">
        <v>1408.8936994560001</v>
      </c>
      <c r="L11" s="183">
        <v>1437.07157344512</v>
      </c>
      <c r="M11" s="183">
        <v>1466.3176545910783</v>
      </c>
      <c r="N11" s="183">
        <v>1495.6440076828999</v>
      </c>
      <c r="O11" s="183">
        <v>1525.5568878365577</v>
      </c>
      <c r="P11" s="183">
        <v>1556.068025593289</v>
      </c>
      <c r="Q11" s="183">
        <v>1587.1893861051547</v>
      </c>
      <c r="R11" s="183">
        <v>1618.9331738272579</v>
      </c>
      <c r="S11" s="183">
        <v>1651.311837303803</v>
      </c>
    </row>
    <row r="12" spans="1:19" s="154" customFormat="1" ht="22.5">
      <c r="A12" s="150" t="s">
        <v>145</v>
      </c>
      <c r="B12" s="156"/>
      <c r="C12" s="181" t="s">
        <v>44</v>
      </c>
      <c r="D12" s="181" t="s">
        <v>44</v>
      </c>
      <c r="E12" s="182" t="s">
        <v>44</v>
      </c>
      <c r="F12" s="183"/>
      <c r="G12" s="186"/>
      <c r="H12" s="186"/>
      <c r="I12" s="186"/>
      <c r="J12" s="186"/>
      <c r="K12" s="186"/>
      <c r="L12" s="186"/>
      <c r="M12" s="186"/>
      <c r="N12" s="186"/>
      <c r="O12" s="186"/>
      <c r="P12" s="186"/>
      <c r="Q12" s="186"/>
      <c r="R12" s="186"/>
      <c r="S12" s="186"/>
    </row>
    <row r="13" spans="1:20" s="154" customFormat="1" ht="15.75">
      <c r="A13" s="178"/>
      <c r="B13" s="179" t="s">
        <v>22</v>
      </c>
      <c r="C13" s="181">
        <v>0</v>
      </c>
      <c r="D13" s="181">
        <v>0</v>
      </c>
      <c r="E13" s="182">
        <v>0</v>
      </c>
      <c r="F13" s="183">
        <v>0</v>
      </c>
      <c r="G13" s="187">
        <v>0</v>
      </c>
      <c r="H13" s="187">
        <v>0</v>
      </c>
      <c r="I13" s="187">
        <v>0</v>
      </c>
      <c r="J13" s="187">
        <v>0</v>
      </c>
      <c r="K13" s="187">
        <v>0</v>
      </c>
      <c r="L13" s="187">
        <v>0</v>
      </c>
      <c r="M13" s="187">
        <v>0</v>
      </c>
      <c r="N13" s="187">
        <v>0</v>
      </c>
      <c r="O13" s="187">
        <v>0</v>
      </c>
      <c r="P13" s="187">
        <v>0</v>
      </c>
      <c r="Q13" s="187">
        <v>0</v>
      </c>
      <c r="R13" s="187">
        <v>0</v>
      </c>
      <c r="S13" s="187">
        <v>0</v>
      </c>
      <c r="T13" s="188"/>
    </row>
    <row r="14" spans="1:20" s="154" customFormat="1" ht="15.75">
      <c r="A14" s="178"/>
      <c r="B14" s="179" t="s">
        <v>23</v>
      </c>
      <c r="C14" s="181">
        <v>0</v>
      </c>
      <c r="D14" s="181">
        <v>0.8</v>
      </c>
      <c r="E14" s="182">
        <v>0</v>
      </c>
      <c r="F14" s="183">
        <v>0</v>
      </c>
      <c r="G14" s="187">
        <v>0</v>
      </c>
      <c r="H14" s="189">
        <v>0</v>
      </c>
      <c r="I14" s="189">
        <v>0</v>
      </c>
      <c r="J14" s="189">
        <v>0</v>
      </c>
      <c r="K14" s="189">
        <v>0</v>
      </c>
      <c r="L14" s="189">
        <v>0</v>
      </c>
      <c r="M14" s="189">
        <v>0</v>
      </c>
      <c r="N14" s="189">
        <v>0</v>
      </c>
      <c r="O14" s="189">
        <v>0</v>
      </c>
      <c r="P14" s="189">
        <v>0</v>
      </c>
      <c r="Q14" s="189">
        <v>0</v>
      </c>
      <c r="R14" s="189">
        <v>0</v>
      </c>
      <c r="S14" s="187">
        <v>0</v>
      </c>
      <c r="T14" s="188"/>
    </row>
    <row r="15" spans="1:20" s="154" customFormat="1" ht="15.75">
      <c r="A15" s="178"/>
      <c r="B15" s="184" t="s">
        <v>24</v>
      </c>
      <c r="C15" s="181">
        <v>0</v>
      </c>
      <c r="D15" s="181">
        <v>0</v>
      </c>
      <c r="E15" s="182">
        <v>0</v>
      </c>
      <c r="F15" s="183">
        <v>0</v>
      </c>
      <c r="G15" s="187">
        <v>28</v>
      </c>
      <c r="H15" s="183">
        <v>28.56</v>
      </c>
      <c r="I15" s="183">
        <v>29.1312</v>
      </c>
      <c r="J15" s="183">
        <v>29.713824</v>
      </c>
      <c r="K15" s="183">
        <v>30.30810048</v>
      </c>
      <c r="L15" s="183">
        <v>30.9142624896</v>
      </c>
      <c r="M15" s="183">
        <v>31.532547739391998</v>
      </c>
      <c r="N15" s="183">
        <v>32.16319869417984</v>
      </c>
      <c r="O15" s="183">
        <v>32.80646266806344</v>
      </c>
      <c r="P15" s="183">
        <v>33.46259192142471</v>
      </c>
      <c r="Q15" s="183">
        <v>34.131843759853204</v>
      </c>
      <c r="R15" s="183">
        <v>34.814480635050266</v>
      </c>
      <c r="S15" s="186">
        <v>35.510770247751275</v>
      </c>
      <c r="T15" s="188"/>
    </row>
    <row r="16" spans="1:20" s="154" customFormat="1" ht="15.75">
      <c r="A16" s="178"/>
      <c r="B16" s="184" t="s">
        <v>25</v>
      </c>
      <c r="C16" s="181">
        <v>0</v>
      </c>
      <c r="D16" s="181">
        <v>0</v>
      </c>
      <c r="E16" s="182">
        <v>0</v>
      </c>
      <c r="F16" s="183">
        <v>0</v>
      </c>
      <c r="G16" s="187">
        <v>0</v>
      </c>
      <c r="H16" s="189">
        <v>0</v>
      </c>
      <c r="I16" s="189">
        <v>0</v>
      </c>
      <c r="J16" s="189">
        <v>0</v>
      </c>
      <c r="K16" s="189">
        <v>0</v>
      </c>
      <c r="L16" s="189">
        <v>0</v>
      </c>
      <c r="M16" s="189">
        <v>0</v>
      </c>
      <c r="N16" s="189">
        <v>0</v>
      </c>
      <c r="O16" s="189">
        <v>0</v>
      </c>
      <c r="P16" s="189">
        <v>0</v>
      </c>
      <c r="Q16" s="189">
        <v>0</v>
      </c>
      <c r="R16" s="189">
        <v>0</v>
      </c>
      <c r="S16" s="187">
        <v>0</v>
      </c>
      <c r="T16" s="188"/>
    </row>
    <row r="17" spans="1:20" s="154" customFormat="1" ht="22.5">
      <c r="A17" s="150" t="s">
        <v>146</v>
      </c>
      <c r="B17" s="156"/>
      <c r="C17" s="181"/>
      <c r="D17" s="181"/>
      <c r="E17" s="182"/>
      <c r="F17" s="183"/>
      <c r="G17" s="186"/>
      <c r="H17" s="183"/>
      <c r="I17" s="183"/>
      <c r="J17" s="183"/>
      <c r="K17" s="183"/>
      <c r="L17" s="183"/>
      <c r="M17" s="183"/>
      <c r="N17" s="183"/>
      <c r="O17" s="183"/>
      <c r="P17" s="183"/>
      <c r="Q17" s="183"/>
      <c r="R17" s="183"/>
      <c r="S17" s="186"/>
      <c r="T17" s="188"/>
    </row>
    <row r="18" spans="1:20" s="154" customFormat="1" ht="15.75">
      <c r="A18" s="178"/>
      <c r="B18" s="179" t="s">
        <v>22</v>
      </c>
      <c r="C18" s="181">
        <v>0.325</v>
      </c>
      <c r="D18" s="181">
        <v>0.6</v>
      </c>
      <c r="E18" s="182">
        <v>0.8</v>
      </c>
      <c r="F18" s="183">
        <v>1</v>
      </c>
      <c r="G18" s="187">
        <v>1.01</v>
      </c>
      <c r="H18" s="189">
        <v>1.0201</v>
      </c>
      <c r="I18" s="189">
        <v>1.030301</v>
      </c>
      <c r="J18" s="189">
        <v>1.0406040099999998</v>
      </c>
      <c r="K18" s="189">
        <v>1.0510100500999997</v>
      </c>
      <c r="L18" s="189">
        <v>1.0615201506009997</v>
      </c>
      <c r="M18" s="189">
        <v>1.0721353521070096</v>
      </c>
      <c r="N18" s="189">
        <v>1.0828567056280798</v>
      </c>
      <c r="O18" s="189">
        <v>1.0936852726843607</v>
      </c>
      <c r="P18" s="189">
        <v>1.1046221254112043</v>
      </c>
      <c r="Q18" s="189">
        <v>1.1156683466653163</v>
      </c>
      <c r="R18" s="189">
        <v>1.1268250301319696</v>
      </c>
      <c r="S18" s="187">
        <v>1.1380932804332893</v>
      </c>
      <c r="T18" s="188"/>
    </row>
    <row r="19" spans="1:20" s="154" customFormat="1" ht="15.75">
      <c r="A19" s="178"/>
      <c r="B19" s="179" t="s">
        <v>23</v>
      </c>
      <c r="C19" s="180">
        <v>281.65</v>
      </c>
      <c r="D19" s="181">
        <v>322.2</v>
      </c>
      <c r="E19" s="182">
        <v>391.5</v>
      </c>
      <c r="F19" s="183">
        <v>400</v>
      </c>
      <c r="G19" s="187">
        <v>491</v>
      </c>
      <c r="H19" s="189">
        <v>568</v>
      </c>
      <c r="I19" s="189">
        <v>636</v>
      </c>
      <c r="J19" s="189">
        <v>712</v>
      </c>
      <c r="K19" s="189">
        <v>797</v>
      </c>
      <c r="L19" s="189">
        <v>892</v>
      </c>
      <c r="M19" s="189">
        <v>999</v>
      </c>
      <c r="N19" s="189">
        <v>1119</v>
      </c>
      <c r="O19" s="189">
        <v>1253</v>
      </c>
      <c r="P19" s="189">
        <v>1403</v>
      </c>
      <c r="Q19" s="189">
        <v>1571</v>
      </c>
      <c r="R19" s="189">
        <v>1759</v>
      </c>
      <c r="S19" s="187">
        <v>1970</v>
      </c>
      <c r="T19" s="188"/>
    </row>
    <row r="20" spans="1:20" s="154" customFormat="1" ht="15.75">
      <c r="A20" s="178"/>
      <c r="B20" s="184" t="s">
        <v>24</v>
      </c>
      <c r="C20" s="185">
        <v>96.9375</v>
      </c>
      <c r="D20" s="181">
        <v>115</v>
      </c>
      <c r="E20" s="182">
        <v>124.8</v>
      </c>
      <c r="F20" s="183">
        <v>130</v>
      </c>
      <c r="G20" s="187">
        <v>147</v>
      </c>
      <c r="H20" s="189">
        <v>159</v>
      </c>
      <c r="I20" s="189">
        <v>168</v>
      </c>
      <c r="J20" s="189">
        <v>187</v>
      </c>
      <c r="K20" s="189">
        <v>198</v>
      </c>
      <c r="L20" s="189">
        <v>209</v>
      </c>
      <c r="M20" s="189">
        <v>221</v>
      </c>
      <c r="N20" s="189">
        <v>234</v>
      </c>
      <c r="O20" s="189">
        <v>248</v>
      </c>
      <c r="P20" s="189">
        <v>262</v>
      </c>
      <c r="Q20" s="189">
        <v>277</v>
      </c>
      <c r="R20" s="189">
        <v>293</v>
      </c>
      <c r="S20" s="187">
        <v>310</v>
      </c>
      <c r="T20" s="188"/>
    </row>
    <row r="21" spans="1:20" s="154" customFormat="1" ht="15.75">
      <c r="A21" s="178"/>
      <c r="B21" s="184" t="s">
        <v>25</v>
      </c>
      <c r="C21" s="185">
        <v>5.8125</v>
      </c>
      <c r="D21" s="181">
        <v>2.7</v>
      </c>
      <c r="E21" s="182">
        <v>3.5</v>
      </c>
      <c r="F21" s="183">
        <v>5</v>
      </c>
      <c r="G21" s="187">
        <v>4</v>
      </c>
      <c r="H21" s="189">
        <v>4.08</v>
      </c>
      <c r="I21" s="189">
        <v>4.1616</v>
      </c>
      <c r="J21" s="189">
        <v>4.244832</v>
      </c>
      <c r="K21" s="189">
        <v>4.32972864</v>
      </c>
      <c r="L21" s="189">
        <v>4.4163232128</v>
      </c>
      <c r="M21" s="189">
        <v>4</v>
      </c>
      <c r="N21" s="189">
        <v>4.08</v>
      </c>
      <c r="O21" s="189">
        <v>4.1616</v>
      </c>
      <c r="P21" s="189">
        <v>4.244832</v>
      </c>
      <c r="Q21" s="189">
        <v>4.32972864</v>
      </c>
      <c r="R21" s="189">
        <v>4.4163232128</v>
      </c>
      <c r="S21" s="187">
        <v>4.504649677056</v>
      </c>
      <c r="T21" s="188"/>
    </row>
    <row r="22" spans="1:20" s="154" customFormat="1" ht="22.5">
      <c r="A22" s="150" t="s">
        <v>147</v>
      </c>
      <c r="B22" s="156"/>
      <c r="C22" s="181"/>
      <c r="D22" s="181"/>
      <c r="E22" s="182"/>
      <c r="F22" s="183"/>
      <c r="G22" s="187"/>
      <c r="H22" s="189"/>
      <c r="I22" s="189"/>
      <c r="J22" s="189"/>
      <c r="K22" s="189"/>
      <c r="L22" s="189"/>
      <c r="M22" s="189"/>
      <c r="N22" s="189"/>
      <c r="O22" s="189"/>
      <c r="P22" s="189"/>
      <c r="Q22" s="189"/>
      <c r="R22" s="189"/>
      <c r="S22" s="187"/>
      <c r="T22" s="188"/>
    </row>
    <row r="23" spans="1:20" s="154" customFormat="1" ht="15.75">
      <c r="A23" s="178"/>
      <c r="B23" s="179" t="s">
        <v>22</v>
      </c>
      <c r="C23" s="180">
        <v>15.5</v>
      </c>
      <c r="D23" s="181">
        <v>30</v>
      </c>
      <c r="E23" s="182">
        <v>35.4</v>
      </c>
      <c r="F23" s="183">
        <v>38</v>
      </c>
      <c r="G23" s="187">
        <v>38.38</v>
      </c>
      <c r="H23" s="189">
        <v>38.7638</v>
      </c>
      <c r="I23" s="189">
        <v>39.151438000000006</v>
      </c>
      <c r="J23" s="189">
        <v>39.54295238</v>
      </c>
      <c r="K23" s="189">
        <v>39.9383819038</v>
      </c>
      <c r="L23" s="189">
        <v>40.337765722838</v>
      </c>
      <c r="M23" s="189">
        <v>40.74114338006638</v>
      </c>
      <c r="N23" s="189">
        <v>41.148554813867044</v>
      </c>
      <c r="O23" s="189">
        <v>41.560040362005715</v>
      </c>
      <c r="P23" s="189">
        <v>41.97564076562577</v>
      </c>
      <c r="Q23" s="189">
        <v>42.39539717328203</v>
      </c>
      <c r="R23" s="189">
        <v>42.81935114501485</v>
      </c>
      <c r="S23" s="187">
        <v>43.247544656464996</v>
      </c>
      <c r="T23" s="188"/>
    </row>
    <row r="24" spans="1:20" s="154" customFormat="1" ht="15.75">
      <c r="A24" s="178"/>
      <c r="B24" s="179" t="s">
        <v>23</v>
      </c>
      <c r="C24" s="180">
        <v>455.8</v>
      </c>
      <c r="D24" s="181">
        <v>516.8</v>
      </c>
      <c r="E24" s="182">
        <v>573.9</v>
      </c>
      <c r="F24" s="183">
        <v>634</v>
      </c>
      <c r="G24" s="187">
        <v>640.34</v>
      </c>
      <c r="H24" s="189">
        <v>646.7434000000001</v>
      </c>
      <c r="I24" s="189">
        <v>653.2108340000001</v>
      </c>
      <c r="J24" s="189">
        <v>659.7429423400001</v>
      </c>
      <c r="K24" s="189">
        <v>666.3403717634001</v>
      </c>
      <c r="L24" s="189">
        <v>673.003775481034</v>
      </c>
      <c r="M24" s="189">
        <v>679.7338132358444</v>
      </c>
      <c r="N24" s="189">
        <v>686.5311513682028</v>
      </c>
      <c r="O24" s="189">
        <v>693.3964628818849</v>
      </c>
      <c r="P24" s="189">
        <v>700.3304275107038</v>
      </c>
      <c r="Q24" s="189">
        <v>707.3337317858108</v>
      </c>
      <c r="R24" s="189">
        <v>714.4070691036688</v>
      </c>
      <c r="S24" s="187">
        <v>721.5511397947055</v>
      </c>
      <c r="T24" s="188"/>
    </row>
    <row r="25" spans="1:23" s="154" customFormat="1" ht="15.75">
      <c r="A25" s="178"/>
      <c r="B25" s="184" t="s">
        <v>24</v>
      </c>
      <c r="C25" s="185">
        <v>373.65625</v>
      </c>
      <c r="D25" s="181">
        <v>362</v>
      </c>
      <c r="E25" s="182">
        <v>341.2</v>
      </c>
      <c r="F25" s="183">
        <v>345</v>
      </c>
      <c r="G25" s="187">
        <v>351.9</v>
      </c>
      <c r="H25" s="187">
        <v>358.938</v>
      </c>
      <c r="I25" s="187">
        <v>366.11676</v>
      </c>
      <c r="J25" s="187">
        <v>373.4390952</v>
      </c>
      <c r="K25" s="187">
        <v>380.907877104</v>
      </c>
      <c r="L25" s="187">
        <v>388.52603464608</v>
      </c>
      <c r="M25" s="187">
        <v>396.2965553390016</v>
      </c>
      <c r="N25" s="187">
        <v>404.2224864457816</v>
      </c>
      <c r="O25" s="187">
        <v>412.3069361746972</v>
      </c>
      <c r="P25" s="187">
        <v>420.5530748981912</v>
      </c>
      <c r="Q25" s="187">
        <v>428.964136396155</v>
      </c>
      <c r="R25" s="187">
        <v>437.5434191240781</v>
      </c>
      <c r="S25" s="187">
        <v>446.29428750655967</v>
      </c>
      <c r="T25" s="188"/>
      <c r="U25" s="188"/>
      <c r="V25" s="188"/>
      <c r="W25" s="188"/>
    </row>
    <row r="26" spans="1:23" s="154" customFormat="1" ht="15.75">
      <c r="A26" s="178"/>
      <c r="B26" s="184" t="s">
        <v>25</v>
      </c>
      <c r="C26" s="185">
        <v>36.21875</v>
      </c>
      <c r="D26" s="181">
        <v>29.1</v>
      </c>
      <c r="E26" s="182">
        <v>18.2</v>
      </c>
      <c r="F26" s="183">
        <v>20</v>
      </c>
      <c r="G26" s="187">
        <v>20.4</v>
      </c>
      <c r="H26" s="187">
        <v>20.808</v>
      </c>
      <c r="I26" s="187">
        <v>21.22416</v>
      </c>
      <c r="J26" s="187">
        <v>21.648643200000002</v>
      </c>
      <c r="K26" s="187">
        <v>22.081616064000002</v>
      </c>
      <c r="L26" s="187">
        <v>22.523248385280002</v>
      </c>
      <c r="M26" s="187">
        <v>22.9737133529856</v>
      </c>
      <c r="N26" s="187">
        <v>23.433187620045313</v>
      </c>
      <c r="O26" s="187">
        <v>23.90185137244622</v>
      </c>
      <c r="P26" s="187">
        <v>24.379888399895144</v>
      </c>
      <c r="Q26" s="187">
        <v>24.86748616789305</v>
      </c>
      <c r="R26" s="187">
        <v>25.36483589125091</v>
      </c>
      <c r="S26" s="187">
        <v>25.872132609075926</v>
      </c>
      <c r="T26" s="188"/>
      <c r="U26" s="188"/>
      <c r="V26" s="188"/>
      <c r="W26" s="188"/>
    </row>
    <row r="27" spans="1:19" s="154" customFormat="1" ht="22.5">
      <c r="A27" s="150" t="s">
        <v>148</v>
      </c>
      <c r="B27" s="156"/>
      <c r="C27" s="181"/>
      <c r="D27" s="183"/>
      <c r="E27" s="190"/>
      <c r="F27" s="183"/>
      <c r="G27" s="183"/>
      <c r="H27" s="183"/>
      <c r="I27" s="183"/>
      <c r="J27" s="183"/>
      <c r="K27" s="183"/>
      <c r="L27" s="183"/>
      <c r="M27" s="183"/>
      <c r="N27" s="183"/>
      <c r="O27" s="183"/>
      <c r="P27" s="183"/>
      <c r="Q27" s="183"/>
      <c r="R27" s="183"/>
      <c r="S27" s="183"/>
    </row>
    <row r="28" spans="1:21" s="154" customFormat="1" ht="15.75">
      <c r="A28" s="178"/>
      <c r="B28" s="179" t="s">
        <v>22</v>
      </c>
      <c r="C28" s="181">
        <f aca="true" t="shared" si="0" ref="C28:E29">C8+C13+C18+C23</f>
        <v>8727.800000000001</v>
      </c>
      <c r="D28" s="181">
        <f t="shared" si="0"/>
        <v>9269.4</v>
      </c>
      <c r="E28" s="182">
        <f t="shared" si="0"/>
        <v>9959.4</v>
      </c>
      <c r="F28" s="183">
        <v>9995</v>
      </c>
      <c r="G28" s="183">
        <v>9961</v>
      </c>
      <c r="H28" s="183">
        <v>9950</v>
      </c>
      <c r="I28" s="183">
        <v>10049.5</v>
      </c>
      <c r="J28" s="183">
        <v>10149.995</v>
      </c>
      <c r="K28" s="183">
        <v>10251.49495</v>
      </c>
      <c r="L28" s="183">
        <v>10354.0098995</v>
      </c>
      <c r="M28" s="183">
        <v>10457.549998495</v>
      </c>
      <c r="N28" s="183">
        <v>10562.12549847995</v>
      </c>
      <c r="O28" s="183">
        <v>10667.74675346475</v>
      </c>
      <c r="P28" s="183">
        <v>10774.424220999397</v>
      </c>
      <c r="Q28" s="183">
        <v>10882.168463209391</v>
      </c>
      <c r="R28" s="183">
        <v>10990.990147841485</v>
      </c>
      <c r="S28" s="183">
        <v>11100.9000493199</v>
      </c>
      <c r="U28" s="191">
        <v>8297</v>
      </c>
    </row>
    <row r="29" spans="1:21" s="195" customFormat="1" ht="15.75">
      <c r="A29" s="178"/>
      <c r="B29" s="179" t="s">
        <v>23</v>
      </c>
      <c r="C29" s="192">
        <f t="shared" si="0"/>
        <v>10139.824999999999</v>
      </c>
      <c r="D29" s="192">
        <f t="shared" si="0"/>
        <v>10415.9</v>
      </c>
      <c r="E29" s="193">
        <f t="shared" si="0"/>
        <v>10704.9</v>
      </c>
      <c r="F29" s="194">
        <v>11114</v>
      </c>
      <c r="G29" s="194">
        <v>11419</v>
      </c>
      <c r="H29" s="194">
        <v>11653</v>
      </c>
      <c r="I29" s="194">
        <v>11769.53</v>
      </c>
      <c r="J29" s="194">
        <v>11887.2253</v>
      </c>
      <c r="K29" s="194">
        <v>12006.097553</v>
      </c>
      <c r="L29" s="194">
        <v>12126.158528529999</v>
      </c>
      <c r="M29" s="194">
        <v>12247.420113815298</v>
      </c>
      <c r="N29" s="194">
        <v>12369.894314953452</v>
      </c>
      <c r="O29" s="194">
        <v>12493.593258102987</v>
      </c>
      <c r="P29" s="194">
        <v>12618.529190684016</v>
      </c>
      <c r="Q29" s="194">
        <v>12744.714482590856</v>
      </c>
      <c r="R29" s="194">
        <v>12872.161627416765</v>
      </c>
      <c r="S29" s="194">
        <v>13000.883243690932</v>
      </c>
      <c r="U29" s="196">
        <v>9748</v>
      </c>
    </row>
    <row r="30" spans="1:21" s="154" customFormat="1" ht="15.75">
      <c r="A30" s="178"/>
      <c r="B30" s="197" t="s">
        <v>149</v>
      </c>
      <c r="C30" s="181">
        <f aca="true" t="shared" si="1" ref="C30:S30">SUM(C28:C29)</f>
        <v>18867.625</v>
      </c>
      <c r="D30" s="181">
        <f t="shared" si="1"/>
        <v>19685.3</v>
      </c>
      <c r="E30" s="182">
        <f t="shared" si="1"/>
        <v>20664.3</v>
      </c>
      <c r="F30" s="181">
        <f t="shared" si="1"/>
        <v>21109</v>
      </c>
      <c r="G30" s="181">
        <f t="shared" si="1"/>
        <v>21380</v>
      </c>
      <c r="H30" s="181">
        <f t="shared" si="1"/>
        <v>21603</v>
      </c>
      <c r="I30" s="181">
        <f t="shared" si="1"/>
        <v>21819.03</v>
      </c>
      <c r="J30" s="181">
        <f t="shared" si="1"/>
        <v>22037.2203</v>
      </c>
      <c r="K30" s="181">
        <f t="shared" si="1"/>
        <v>22257.592503</v>
      </c>
      <c r="L30" s="181">
        <f t="shared" si="1"/>
        <v>22480.16842803</v>
      </c>
      <c r="M30" s="181">
        <f t="shared" si="1"/>
        <v>22704.9701123103</v>
      </c>
      <c r="N30" s="181">
        <f t="shared" si="1"/>
        <v>22932.019813433402</v>
      </c>
      <c r="O30" s="181">
        <f t="shared" si="1"/>
        <v>23161.340011567736</v>
      </c>
      <c r="P30" s="181">
        <f t="shared" si="1"/>
        <v>23392.95341168341</v>
      </c>
      <c r="Q30" s="181">
        <f t="shared" si="1"/>
        <v>23626.882945800247</v>
      </c>
      <c r="R30" s="181">
        <f t="shared" si="1"/>
        <v>23863.15177525825</v>
      </c>
      <c r="S30" s="181">
        <f t="shared" si="1"/>
        <v>24101.783293010834</v>
      </c>
      <c r="U30" s="191"/>
    </row>
    <row r="31" spans="1:21" s="154" customFormat="1" ht="15.75">
      <c r="A31" s="178"/>
      <c r="B31" s="197"/>
      <c r="C31" s="181"/>
      <c r="D31" s="181"/>
      <c r="E31" s="182"/>
      <c r="F31" s="183"/>
      <c r="G31" s="183"/>
      <c r="H31" s="183"/>
      <c r="I31" s="183"/>
      <c r="J31" s="183"/>
      <c r="K31" s="183"/>
      <c r="L31" s="183"/>
      <c r="M31" s="183"/>
      <c r="N31" s="183"/>
      <c r="O31" s="183"/>
      <c r="P31" s="183"/>
      <c r="Q31" s="183"/>
      <c r="R31" s="183"/>
      <c r="S31" s="183"/>
      <c r="U31" s="191"/>
    </row>
    <row r="32" spans="1:21" s="154" customFormat="1" ht="15.75">
      <c r="A32" s="178"/>
      <c r="B32" s="184" t="s">
        <v>24</v>
      </c>
      <c r="C32" s="181">
        <v>3225</v>
      </c>
      <c r="D32" s="181">
        <v>3283.1</v>
      </c>
      <c r="E32" s="182">
        <v>3261.6</v>
      </c>
      <c r="F32" s="183">
        <v>3353</v>
      </c>
      <c r="G32" s="183">
        <v>3420.06</v>
      </c>
      <c r="H32" s="183">
        <v>3488.4611999999997</v>
      </c>
      <c r="I32" s="183">
        <v>3558.230424</v>
      </c>
      <c r="J32" s="183">
        <v>3629.39503248</v>
      </c>
      <c r="K32" s="183">
        <v>3701.9829331296</v>
      </c>
      <c r="L32" s="183">
        <v>3776.022591792192</v>
      </c>
      <c r="M32" s="183">
        <v>3851.543043628036</v>
      </c>
      <c r="N32" s="183">
        <v>3928.5739045005967</v>
      </c>
      <c r="O32" s="183">
        <v>4007.1453825906087</v>
      </c>
      <c r="P32" s="183">
        <v>4087.2882902424208</v>
      </c>
      <c r="Q32" s="183">
        <v>4169.03405604727</v>
      </c>
      <c r="R32" s="183">
        <v>4252.414737168215</v>
      </c>
      <c r="S32" s="183">
        <v>4337.463031911579</v>
      </c>
      <c r="U32" s="191">
        <v>3840</v>
      </c>
    </row>
    <row r="33" spans="1:29" s="154" customFormat="1" ht="15.75">
      <c r="A33" s="178"/>
      <c r="B33" s="184" t="s">
        <v>25</v>
      </c>
      <c r="C33" s="198">
        <v>1199.84375</v>
      </c>
      <c r="D33" s="198">
        <v>1288.7</v>
      </c>
      <c r="E33" s="193">
        <v>1284.7</v>
      </c>
      <c r="F33" s="199">
        <v>1300</v>
      </c>
      <c r="G33" s="199">
        <v>1326</v>
      </c>
      <c r="H33" s="199">
        <v>1352.52</v>
      </c>
      <c r="I33" s="199">
        <v>1379.5704</v>
      </c>
      <c r="J33" s="199">
        <v>1407.161808</v>
      </c>
      <c r="K33" s="199">
        <v>1435.30504416</v>
      </c>
      <c r="L33" s="199">
        <v>1464.0111450432</v>
      </c>
      <c r="M33" s="199">
        <v>1493.291367944064</v>
      </c>
      <c r="N33" s="199">
        <v>1523.1571953029452</v>
      </c>
      <c r="O33" s="199">
        <v>1553.620339209004</v>
      </c>
      <c r="P33" s="199">
        <v>1584.692745993184</v>
      </c>
      <c r="Q33" s="199">
        <v>1616.3866009130477</v>
      </c>
      <c r="R33" s="199">
        <v>1648.7143329313087</v>
      </c>
      <c r="S33" s="199">
        <v>1681.688619589935</v>
      </c>
      <c r="T33" s="200"/>
      <c r="U33" s="200">
        <v>465</v>
      </c>
      <c r="V33" s="200"/>
      <c r="W33" s="200"/>
      <c r="X33" s="200"/>
      <c r="Y33" s="200"/>
      <c r="Z33" s="200"/>
      <c r="AA33" s="200"/>
      <c r="AB33" s="200"/>
      <c r="AC33" s="200"/>
    </row>
    <row r="34" spans="1:19" s="154" customFormat="1" ht="15.75">
      <c r="A34" s="178"/>
      <c r="B34" s="201" t="s">
        <v>150</v>
      </c>
      <c r="C34" s="181">
        <f aca="true" t="shared" si="2" ref="C34:S34">SUM(C32:C33)</f>
        <v>4424.84375</v>
      </c>
      <c r="D34" s="181">
        <f t="shared" si="2"/>
        <v>4571.8</v>
      </c>
      <c r="E34" s="182">
        <f t="shared" si="2"/>
        <v>4546.3</v>
      </c>
      <c r="F34" s="181">
        <f t="shared" si="2"/>
        <v>4653</v>
      </c>
      <c r="G34" s="181">
        <f t="shared" si="2"/>
        <v>4746.0599999999995</v>
      </c>
      <c r="H34" s="181">
        <f t="shared" si="2"/>
        <v>4840.9812</v>
      </c>
      <c r="I34" s="181">
        <f t="shared" si="2"/>
        <v>4937.800824</v>
      </c>
      <c r="J34" s="181">
        <f t="shared" si="2"/>
        <v>5036.55684048</v>
      </c>
      <c r="K34" s="181">
        <f t="shared" si="2"/>
        <v>5137.2879772896</v>
      </c>
      <c r="L34" s="181">
        <f t="shared" si="2"/>
        <v>5240.033736835392</v>
      </c>
      <c r="M34" s="181">
        <f t="shared" si="2"/>
        <v>5344.834411572099</v>
      </c>
      <c r="N34" s="181">
        <f t="shared" si="2"/>
        <v>5451.731099803542</v>
      </c>
      <c r="O34" s="181">
        <f t="shared" si="2"/>
        <v>5560.765721799613</v>
      </c>
      <c r="P34" s="181">
        <f t="shared" si="2"/>
        <v>5671.981036235605</v>
      </c>
      <c r="Q34" s="181">
        <f t="shared" si="2"/>
        <v>5785.4206569603175</v>
      </c>
      <c r="R34" s="181">
        <f t="shared" si="2"/>
        <v>5901.129070099523</v>
      </c>
      <c r="S34" s="181">
        <f t="shared" si="2"/>
        <v>6019.151651501514</v>
      </c>
    </row>
    <row r="35" spans="1:19" s="154" customFormat="1" ht="15.75">
      <c r="A35" s="178"/>
      <c r="B35" s="201"/>
      <c r="C35" s="181"/>
      <c r="D35" s="181"/>
      <c r="E35" s="182"/>
      <c r="F35" s="181"/>
      <c r="G35" s="181"/>
      <c r="H35" s="181"/>
      <c r="I35" s="181"/>
      <c r="J35" s="181"/>
      <c r="K35" s="181"/>
      <c r="L35" s="181"/>
      <c r="M35" s="181"/>
      <c r="N35" s="181"/>
      <c r="O35" s="181"/>
      <c r="P35" s="181"/>
      <c r="Q35" s="181"/>
      <c r="R35" s="181"/>
      <c r="S35" s="181"/>
    </row>
    <row r="36" spans="1:21" s="154" customFormat="1" ht="15.75">
      <c r="A36" s="178"/>
      <c r="B36" s="202" t="s">
        <v>31</v>
      </c>
      <c r="C36" s="181">
        <f aca="true" t="shared" si="3" ref="C36:S36">+C34+C30</f>
        <v>23292.46875</v>
      </c>
      <c r="D36" s="181">
        <f t="shared" si="3"/>
        <v>24257.1</v>
      </c>
      <c r="E36" s="182">
        <f t="shared" si="3"/>
        <v>25210.6</v>
      </c>
      <c r="F36" s="181">
        <f t="shared" si="3"/>
        <v>25762</v>
      </c>
      <c r="G36" s="181">
        <f t="shared" si="3"/>
        <v>26126.059999999998</v>
      </c>
      <c r="H36" s="181">
        <f t="shared" si="3"/>
        <v>26443.981200000002</v>
      </c>
      <c r="I36" s="181">
        <f t="shared" si="3"/>
        <v>26756.830823999997</v>
      </c>
      <c r="J36" s="181">
        <f t="shared" si="3"/>
        <v>27073.77714048</v>
      </c>
      <c r="K36" s="181">
        <f t="shared" si="3"/>
        <v>27394.8804802896</v>
      </c>
      <c r="L36" s="181">
        <f t="shared" si="3"/>
        <v>27720.20216486539</v>
      </c>
      <c r="M36" s="181">
        <f t="shared" si="3"/>
        <v>28049.804523882398</v>
      </c>
      <c r="N36" s="181">
        <f t="shared" si="3"/>
        <v>28383.750913236945</v>
      </c>
      <c r="O36" s="181">
        <f t="shared" si="3"/>
        <v>28722.10573336735</v>
      </c>
      <c r="P36" s="181">
        <f t="shared" si="3"/>
        <v>29064.934447919015</v>
      </c>
      <c r="Q36" s="181">
        <f t="shared" si="3"/>
        <v>29412.303602760563</v>
      </c>
      <c r="R36" s="181">
        <f t="shared" si="3"/>
        <v>29764.280845357775</v>
      </c>
      <c r="S36" s="181">
        <f t="shared" si="3"/>
        <v>30120.934944512348</v>
      </c>
      <c r="U36" s="183">
        <f>SUM(U28:U33)</f>
        <v>22350</v>
      </c>
    </row>
    <row r="37" spans="1:19" s="154" customFormat="1" ht="22.5">
      <c r="A37" s="150" t="s">
        <v>151</v>
      </c>
      <c r="B37" s="202"/>
      <c r="C37" s="181"/>
      <c r="D37" s="181"/>
      <c r="E37" s="182"/>
      <c r="F37" s="183"/>
      <c r="G37" s="183"/>
      <c r="H37" s="183"/>
      <c r="I37" s="183"/>
      <c r="J37" s="183"/>
      <c r="K37" s="183"/>
      <c r="L37" s="183"/>
      <c r="M37" s="183"/>
      <c r="N37" s="183"/>
      <c r="O37" s="183"/>
      <c r="P37" s="183"/>
      <c r="Q37" s="183"/>
      <c r="R37" s="183"/>
      <c r="S37" s="183"/>
    </row>
    <row r="38" spans="1:21" s="154" customFormat="1" ht="22.5">
      <c r="A38" s="150"/>
      <c r="B38" s="203" t="s">
        <v>22</v>
      </c>
      <c r="C38" s="204">
        <f>+C28-U28</f>
        <v>430.8000000000011</v>
      </c>
      <c r="D38" s="204">
        <f aca="true" t="shared" si="4" ref="D38:S38">+D28-C28</f>
        <v>541.5999999999985</v>
      </c>
      <c r="E38" s="205">
        <f t="shared" si="4"/>
        <v>690</v>
      </c>
      <c r="F38" s="206">
        <f t="shared" si="4"/>
        <v>35.600000000000364</v>
      </c>
      <c r="G38" s="206">
        <f t="shared" si="4"/>
        <v>-34</v>
      </c>
      <c r="H38" s="206">
        <f t="shared" si="4"/>
        <v>-11</v>
      </c>
      <c r="I38" s="204">
        <f t="shared" si="4"/>
        <v>99.5</v>
      </c>
      <c r="J38" s="204">
        <f t="shared" si="4"/>
        <v>100.4950000000008</v>
      </c>
      <c r="K38" s="204">
        <f t="shared" si="4"/>
        <v>101.49994999999944</v>
      </c>
      <c r="L38" s="204">
        <f t="shared" si="4"/>
        <v>102.51494950000051</v>
      </c>
      <c r="M38" s="204">
        <f t="shared" si="4"/>
        <v>103.54009899499943</v>
      </c>
      <c r="N38" s="204">
        <f t="shared" si="4"/>
        <v>104.57549998495051</v>
      </c>
      <c r="O38" s="204">
        <f t="shared" si="4"/>
        <v>105.62125498479872</v>
      </c>
      <c r="P38" s="204">
        <f t="shared" si="4"/>
        <v>106.6774675346478</v>
      </c>
      <c r="Q38" s="204">
        <f t="shared" si="4"/>
        <v>107.7442422099939</v>
      </c>
      <c r="R38" s="204">
        <f t="shared" si="4"/>
        <v>108.82168463209382</v>
      </c>
      <c r="S38" s="204">
        <f t="shared" si="4"/>
        <v>109.90990147841512</v>
      </c>
      <c r="T38" s="207"/>
      <c r="U38" s="191"/>
    </row>
    <row r="39" spans="1:21" s="154" customFormat="1" ht="15.75">
      <c r="A39" s="178"/>
      <c r="B39" s="203" t="s">
        <v>23</v>
      </c>
      <c r="C39" s="208">
        <f>+C29-U29</f>
        <v>391.8249999999989</v>
      </c>
      <c r="D39" s="208">
        <f aca="true" t="shared" si="5" ref="D39:S39">+D29-C29</f>
        <v>276.0750000000007</v>
      </c>
      <c r="E39" s="209">
        <f t="shared" si="5"/>
        <v>289</v>
      </c>
      <c r="F39" s="210">
        <f t="shared" si="5"/>
        <v>409.10000000000036</v>
      </c>
      <c r="G39" s="210">
        <f t="shared" si="5"/>
        <v>305</v>
      </c>
      <c r="H39" s="210">
        <f t="shared" si="5"/>
        <v>234</v>
      </c>
      <c r="I39" s="208">
        <f t="shared" si="5"/>
        <v>116.53000000000065</v>
      </c>
      <c r="J39" s="208">
        <f t="shared" si="5"/>
        <v>117.6952999999994</v>
      </c>
      <c r="K39" s="208">
        <f t="shared" si="5"/>
        <v>118.87225299999955</v>
      </c>
      <c r="L39" s="208">
        <f t="shared" si="5"/>
        <v>120.06097552999927</v>
      </c>
      <c r="M39" s="208">
        <f t="shared" si="5"/>
        <v>121.26158528529959</v>
      </c>
      <c r="N39" s="208">
        <f t="shared" si="5"/>
        <v>122.47420113815315</v>
      </c>
      <c r="O39" s="208">
        <f t="shared" si="5"/>
        <v>123.6989431495349</v>
      </c>
      <c r="P39" s="208">
        <f t="shared" si="5"/>
        <v>124.93593258102919</v>
      </c>
      <c r="Q39" s="208">
        <f t="shared" si="5"/>
        <v>126.18529190684058</v>
      </c>
      <c r="R39" s="208">
        <f t="shared" si="5"/>
        <v>127.44714482590825</v>
      </c>
      <c r="S39" s="208">
        <f t="shared" si="5"/>
        <v>128.7216162741679</v>
      </c>
      <c r="T39" s="211"/>
      <c r="U39" s="195"/>
    </row>
    <row r="40" spans="1:20" s="154" customFormat="1" ht="15.75">
      <c r="A40" s="178"/>
      <c r="B40" s="212" t="s">
        <v>149</v>
      </c>
      <c r="C40" s="213">
        <f aca="true" t="shared" si="6" ref="C40:S40">SUM(C38:C39)</f>
        <v>822.625</v>
      </c>
      <c r="D40" s="213">
        <f t="shared" si="6"/>
        <v>817.6749999999993</v>
      </c>
      <c r="E40" s="214">
        <f t="shared" si="6"/>
        <v>979</v>
      </c>
      <c r="F40" s="213">
        <f t="shared" si="6"/>
        <v>444.7000000000007</v>
      </c>
      <c r="G40" s="213">
        <f t="shared" si="6"/>
        <v>271</v>
      </c>
      <c r="H40" s="213">
        <f t="shared" si="6"/>
        <v>223</v>
      </c>
      <c r="I40" s="213">
        <f t="shared" si="6"/>
        <v>216.03000000000065</v>
      </c>
      <c r="J40" s="213">
        <f t="shared" si="6"/>
        <v>218.1903000000002</v>
      </c>
      <c r="K40" s="213">
        <f t="shared" si="6"/>
        <v>220.372202999999</v>
      </c>
      <c r="L40" s="213">
        <f t="shared" si="6"/>
        <v>222.57592502999978</v>
      </c>
      <c r="M40" s="213">
        <f t="shared" si="6"/>
        <v>224.801684280299</v>
      </c>
      <c r="N40" s="213">
        <f t="shared" si="6"/>
        <v>227.04970112310366</v>
      </c>
      <c r="O40" s="213">
        <f t="shared" si="6"/>
        <v>229.32019813433362</v>
      </c>
      <c r="P40" s="213">
        <f t="shared" si="6"/>
        <v>231.613400115677</v>
      </c>
      <c r="Q40" s="213">
        <f t="shared" si="6"/>
        <v>233.92953411683447</v>
      </c>
      <c r="R40" s="213">
        <f t="shared" si="6"/>
        <v>236.26882945800207</v>
      </c>
      <c r="S40" s="213">
        <f t="shared" si="6"/>
        <v>238.63151775258302</v>
      </c>
      <c r="T40" s="207"/>
    </row>
    <row r="41" spans="1:20" s="154" customFormat="1" ht="15.75">
      <c r="A41" s="178"/>
      <c r="B41" s="203"/>
      <c r="C41" s="204"/>
      <c r="D41" s="204"/>
      <c r="E41" s="205"/>
      <c r="F41" s="206"/>
      <c r="G41" s="206"/>
      <c r="H41" s="206"/>
      <c r="I41" s="204"/>
      <c r="J41" s="204"/>
      <c r="K41" s="204"/>
      <c r="L41" s="204"/>
      <c r="M41" s="204"/>
      <c r="N41" s="204"/>
      <c r="O41" s="204"/>
      <c r="P41" s="204"/>
      <c r="Q41" s="204"/>
      <c r="R41" s="204"/>
      <c r="S41" s="204"/>
      <c r="T41" s="207"/>
    </row>
    <row r="42" spans="1:253" s="154" customFormat="1" ht="15.75">
      <c r="A42" s="178"/>
      <c r="B42" s="215" t="s">
        <v>24</v>
      </c>
      <c r="C42" s="216">
        <f>+C32-U32</f>
        <v>-615</v>
      </c>
      <c r="D42" s="217">
        <f aca="true" t="shared" si="7" ref="D42:S42">+D32-C32</f>
        <v>58.09999999999991</v>
      </c>
      <c r="E42" s="218">
        <f t="shared" si="7"/>
        <v>-21.5</v>
      </c>
      <c r="F42" s="216">
        <f t="shared" si="7"/>
        <v>91.40000000000009</v>
      </c>
      <c r="G42" s="216">
        <f t="shared" si="7"/>
        <v>67.05999999999995</v>
      </c>
      <c r="H42" s="216">
        <f t="shared" si="7"/>
        <v>68.40119999999979</v>
      </c>
      <c r="I42" s="217">
        <f t="shared" si="7"/>
        <v>69.76922400000012</v>
      </c>
      <c r="J42" s="217">
        <f t="shared" si="7"/>
        <v>71.16460847999997</v>
      </c>
      <c r="K42" s="217">
        <f t="shared" si="7"/>
        <v>72.58790064960021</v>
      </c>
      <c r="L42" s="217">
        <f t="shared" si="7"/>
        <v>74.03965866259205</v>
      </c>
      <c r="M42" s="217">
        <f t="shared" si="7"/>
        <v>75.52045183584369</v>
      </c>
      <c r="N42" s="217">
        <f t="shared" si="7"/>
        <v>77.03086087256088</v>
      </c>
      <c r="O42" s="217">
        <f t="shared" si="7"/>
        <v>78.57147809001208</v>
      </c>
      <c r="P42" s="217">
        <f t="shared" si="7"/>
        <v>80.14290765181204</v>
      </c>
      <c r="Q42" s="217">
        <f t="shared" si="7"/>
        <v>81.74576580484882</v>
      </c>
      <c r="R42" s="217">
        <f t="shared" si="7"/>
        <v>83.38068112094516</v>
      </c>
      <c r="S42" s="217">
        <f t="shared" si="7"/>
        <v>85.04829474336384</v>
      </c>
      <c r="T42" s="219"/>
      <c r="U42" s="220"/>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19"/>
      <c r="BQ42" s="219"/>
      <c r="BR42" s="219"/>
      <c r="BS42" s="219"/>
      <c r="BT42" s="219"/>
      <c r="BU42" s="219"/>
      <c r="BV42" s="219"/>
      <c r="BW42" s="219"/>
      <c r="BX42" s="219"/>
      <c r="BY42" s="219"/>
      <c r="BZ42" s="219"/>
      <c r="CA42" s="219"/>
      <c r="CB42" s="219"/>
      <c r="CC42" s="219"/>
      <c r="CD42" s="219"/>
      <c r="CE42" s="219"/>
      <c r="CF42" s="219"/>
      <c r="CG42" s="219"/>
      <c r="CH42" s="219"/>
      <c r="CI42" s="219"/>
      <c r="CJ42" s="219"/>
      <c r="CK42" s="219"/>
      <c r="CL42" s="219"/>
      <c r="CM42" s="219"/>
      <c r="CN42" s="219"/>
      <c r="CO42" s="219"/>
      <c r="CP42" s="219"/>
      <c r="CQ42" s="219"/>
      <c r="CR42" s="219"/>
      <c r="CS42" s="219"/>
      <c r="CT42" s="219"/>
      <c r="CU42" s="219"/>
      <c r="CV42" s="219"/>
      <c r="CW42" s="219"/>
      <c r="CX42" s="219"/>
      <c r="CY42" s="219"/>
      <c r="CZ42" s="219"/>
      <c r="DA42" s="219"/>
      <c r="DB42" s="219"/>
      <c r="DC42" s="219"/>
      <c r="DD42" s="219"/>
      <c r="DE42" s="219"/>
      <c r="DF42" s="219"/>
      <c r="DG42" s="219"/>
      <c r="DH42" s="219"/>
      <c r="DI42" s="219"/>
      <c r="DJ42" s="219"/>
      <c r="DK42" s="219"/>
      <c r="DL42" s="219"/>
      <c r="DM42" s="219"/>
      <c r="DN42" s="219"/>
      <c r="DO42" s="219"/>
      <c r="DP42" s="219"/>
      <c r="DQ42" s="219"/>
      <c r="DR42" s="219"/>
      <c r="DS42" s="219"/>
      <c r="DT42" s="219"/>
      <c r="DU42" s="219"/>
      <c r="DV42" s="219"/>
      <c r="DW42" s="219"/>
      <c r="DX42" s="219"/>
      <c r="DY42" s="219"/>
      <c r="DZ42" s="219"/>
      <c r="EA42" s="219"/>
      <c r="EB42" s="219"/>
      <c r="EC42" s="219"/>
      <c r="ED42" s="219"/>
      <c r="EE42" s="219"/>
      <c r="EF42" s="219"/>
      <c r="EG42" s="219"/>
      <c r="EH42" s="219"/>
      <c r="EI42" s="219"/>
      <c r="EJ42" s="219"/>
      <c r="EK42" s="219"/>
      <c r="EL42" s="219"/>
      <c r="EM42" s="219"/>
      <c r="EN42" s="219"/>
      <c r="EO42" s="219"/>
      <c r="EP42" s="219"/>
      <c r="EQ42" s="219"/>
      <c r="ER42" s="219"/>
      <c r="ES42" s="219"/>
      <c r="ET42" s="219"/>
      <c r="EU42" s="219"/>
      <c r="EV42" s="219"/>
      <c r="EW42" s="219"/>
      <c r="EX42" s="219"/>
      <c r="EY42" s="219"/>
      <c r="EZ42" s="219"/>
      <c r="FA42" s="219"/>
      <c r="FB42" s="219"/>
      <c r="FC42" s="219"/>
      <c r="FD42" s="219"/>
      <c r="FE42" s="219"/>
      <c r="FF42" s="219"/>
      <c r="FG42" s="219"/>
      <c r="FH42" s="219"/>
      <c r="FI42" s="219"/>
      <c r="FJ42" s="219"/>
      <c r="FK42" s="219"/>
      <c r="FL42" s="219"/>
      <c r="FM42" s="219"/>
      <c r="FN42" s="219"/>
      <c r="FO42" s="219"/>
      <c r="FP42" s="219"/>
      <c r="FQ42" s="219"/>
      <c r="FR42" s="219"/>
      <c r="FS42" s="219"/>
      <c r="FT42" s="219"/>
      <c r="FU42" s="219"/>
      <c r="FV42" s="219"/>
      <c r="FW42" s="219"/>
      <c r="FX42" s="219"/>
      <c r="FY42" s="219"/>
      <c r="FZ42" s="219"/>
      <c r="GA42" s="219"/>
      <c r="GB42" s="219"/>
      <c r="GC42" s="219"/>
      <c r="GD42" s="219"/>
      <c r="GE42" s="219"/>
      <c r="GF42" s="219"/>
      <c r="GG42" s="219"/>
      <c r="GH42" s="219"/>
      <c r="GI42" s="219"/>
      <c r="GJ42" s="219"/>
      <c r="GK42" s="219"/>
      <c r="GL42" s="219"/>
      <c r="GM42" s="219"/>
      <c r="GN42" s="219"/>
      <c r="GO42" s="219"/>
      <c r="GP42" s="219"/>
      <c r="GQ42" s="219"/>
      <c r="GR42" s="219"/>
      <c r="GS42" s="219"/>
      <c r="GT42" s="219"/>
      <c r="GU42" s="219"/>
      <c r="GV42" s="219"/>
      <c r="GW42" s="219"/>
      <c r="GX42" s="219"/>
      <c r="GY42" s="219"/>
      <c r="GZ42" s="219"/>
      <c r="HA42" s="219"/>
      <c r="HB42" s="219"/>
      <c r="HC42" s="219"/>
      <c r="HD42" s="219"/>
      <c r="HE42" s="219"/>
      <c r="HF42" s="219"/>
      <c r="HG42" s="219"/>
      <c r="HH42" s="219"/>
      <c r="HI42" s="219"/>
      <c r="HJ42" s="219"/>
      <c r="HK42" s="219"/>
      <c r="HL42" s="219"/>
      <c r="HM42" s="219"/>
      <c r="HN42" s="219"/>
      <c r="HO42" s="219"/>
      <c r="HP42" s="219"/>
      <c r="HQ42" s="219"/>
      <c r="HR42" s="219"/>
      <c r="HS42" s="219"/>
      <c r="HT42" s="219"/>
      <c r="HU42" s="219"/>
      <c r="HV42" s="219"/>
      <c r="HW42" s="219"/>
      <c r="HX42" s="219"/>
      <c r="HY42" s="219"/>
      <c r="HZ42" s="219"/>
      <c r="IA42" s="219"/>
      <c r="IB42" s="219"/>
      <c r="IC42" s="219"/>
      <c r="ID42" s="219"/>
      <c r="IE42" s="219"/>
      <c r="IF42" s="219"/>
      <c r="IG42" s="219"/>
      <c r="IH42" s="219"/>
      <c r="II42" s="219"/>
      <c r="IJ42" s="219"/>
      <c r="IK42" s="219"/>
      <c r="IL42" s="219"/>
      <c r="IM42" s="219"/>
      <c r="IN42" s="219"/>
      <c r="IO42" s="219"/>
      <c r="IP42" s="219"/>
      <c r="IQ42" s="219"/>
      <c r="IR42" s="219"/>
      <c r="IS42" s="219"/>
    </row>
    <row r="43" spans="1:253" s="154" customFormat="1" ht="15.75">
      <c r="A43" s="178"/>
      <c r="B43" s="215" t="s">
        <v>25</v>
      </c>
      <c r="C43" s="221">
        <f>+C33-U33</f>
        <v>734.84375</v>
      </c>
      <c r="D43" s="221">
        <f aca="true" t="shared" si="8" ref="D43:S43">+D33-C33</f>
        <v>88.85625000000005</v>
      </c>
      <c r="E43" s="222">
        <f t="shared" si="8"/>
        <v>-4</v>
      </c>
      <c r="F43" s="223">
        <f t="shared" si="8"/>
        <v>15.299999999999955</v>
      </c>
      <c r="G43" s="223">
        <f t="shared" si="8"/>
        <v>26</v>
      </c>
      <c r="H43" s="223">
        <f t="shared" si="8"/>
        <v>26.519999999999982</v>
      </c>
      <c r="I43" s="221">
        <f t="shared" si="8"/>
        <v>27.05040000000008</v>
      </c>
      <c r="J43" s="221">
        <f t="shared" si="8"/>
        <v>27.591408</v>
      </c>
      <c r="K43" s="221">
        <f t="shared" si="8"/>
        <v>28.143236160000015</v>
      </c>
      <c r="L43" s="221">
        <f t="shared" si="8"/>
        <v>28.70610088319995</v>
      </c>
      <c r="M43" s="221">
        <f t="shared" si="8"/>
        <v>29.28022290086392</v>
      </c>
      <c r="N43" s="221">
        <f t="shared" si="8"/>
        <v>29.865827358881234</v>
      </c>
      <c r="O43" s="221">
        <f t="shared" si="8"/>
        <v>30.463143906058804</v>
      </c>
      <c r="P43" s="221">
        <f t="shared" si="8"/>
        <v>31.072406784179975</v>
      </c>
      <c r="Q43" s="221">
        <f t="shared" si="8"/>
        <v>31.693854919863725</v>
      </c>
      <c r="R43" s="221">
        <f t="shared" si="8"/>
        <v>32.32773201826103</v>
      </c>
      <c r="S43" s="221">
        <f t="shared" si="8"/>
        <v>32.97428665862617</v>
      </c>
      <c r="T43" s="224"/>
      <c r="U43" s="224"/>
      <c r="V43" s="224"/>
      <c r="W43" s="224"/>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19"/>
      <c r="BQ43" s="219"/>
      <c r="BR43" s="219"/>
      <c r="BS43" s="219"/>
      <c r="BT43" s="219"/>
      <c r="BU43" s="219"/>
      <c r="BV43" s="219"/>
      <c r="BW43" s="219"/>
      <c r="BX43" s="219"/>
      <c r="BY43" s="219"/>
      <c r="BZ43" s="219"/>
      <c r="CA43" s="219"/>
      <c r="CB43" s="219"/>
      <c r="CC43" s="219"/>
      <c r="CD43" s="219"/>
      <c r="CE43" s="219"/>
      <c r="CF43" s="219"/>
      <c r="CG43" s="219"/>
      <c r="CH43" s="219"/>
      <c r="CI43" s="219"/>
      <c r="CJ43" s="219"/>
      <c r="CK43" s="219"/>
      <c r="CL43" s="219"/>
      <c r="CM43" s="219"/>
      <c r="CN43" s="219"/>
      <c r="CO43" s="219"/>
      <c r="CP43" s="219"/>
      <c r="CQ43" s="219"/>
      <c r="CR43" s="219"/>
      <c r="CS43" s="219"/>
      <c r="CT43" s="219"/>
      <c r="CU43" s="219"/>
      <c r="CV43" s="219"/>
      <c r="CW43" s="219"/>
      <c r="CX43" s="219"/>
      <c r="CY43" s="219"/>
      <c r="CZ43" s="219"/>
      <c r="DA43" s="219"/>
      <c r="DB43" s="219"/>
      <c r="DC43" s="219"/>
      <c r="DD43" s="219"/>
      <c r="DE43" s="219"/>
      <c r="DF43" s="219"/>
      <c r="DG43" s="219"/>
      <c r="DH43" s="219"/>
      <c r="DI43" s="219"/>
      <c r="DJ43" s="219"/>
      <c r="DK43" s="219"/>
      <c r="DL43" s="219"/>
      <c r="DM43" s="219"/>
      <c r="DN43" s="219"/>
      <c r="DO43" s="219"/>
      <c r="DP43" s="219"/>
      <c r="DQ43" s="219"/>
      <c r="DR43" s="219"/>
      <c r="DS43" s="219"/>
      <c r="DT43" s="219"/>
      <c r="DU43" s="219"/>
      <c r="DV43" s="219"/>
      <c r="DW43" s="219"/>
      <c r="DX43" s="219"/>
      <c r="DY43" s="219"/>
      <c r="DZ43" s="219"/>
      <c r="EA43" s="219"/>
      <c r="EB43" s="219"/>
      <c r="EC43" s="219"/>
      <c r="ED43" s="219"/>
      <c r="EE43" s="219"/>
      <c r="EF43" s="219"/>
      <c r="EG43" s="219"/>
      <c r="EH43" s="219"/>
      <c r="EI43" s="219"/>
      <c r="EJ43" s="219"/>
      <c r="EK43" s="219"/>
      <c r="EL43" s="219"/>
      <c r="EM43" s="219"/>
      <c r="EN43" s="219"/>
      <c r="EO43" s="219"/>
      <c r="EP43" s="219"/>
      <c r="EQ43" s="219"/>
      <c r="ER43" s="219"/>
      <c r="ES43" s="219"/>
      <c r="ET43" s="219"/>
      <c r="EU43" s="219"/>
      <c r="EV43" s="219"/>
      <c r="EW43" s="219"/>
      <c r="EX43" s="219"/>
      <c r="EY43" s="219"/>
      <c r="EZ43" s="219"/>
      <c r="FA43" s="219"/>
      <c r="FB43" s="219"/>
      <c r="FC43" s="219"/>
      <c r="FD43" s="219"/>
      <c r="FE43" s="219"/>
      <c r="FF43" s="219"/>
      <c r="FG43" s="219"/>
      <c r="FH43" s="219"/>
      <c r="FI43" s="219"/>
      <c r="FJ43" s="219"/>
      <c r="FK43" s="219"/>
      <c r="FL43" s="219"/>
      <c r="FM43" s="219"/>
      <c r="FN43" s="219"/>
      <c r="FO43" s="219"/>
      <c r="FP43" s="219"/>
      <c r="FQ43" s="219"/>
      <c r="FR43" s="219"/>
      <c r="FS43" s="219"/>
      <c r="FT43" s="219"/>
      <c r="FU43" s="219"/>
      <c r="FV43" s="219"/>
      <c r="FW43" s="219"/>
      <c r="FX43" s="219"/>
      <c r="FY43" s="219"/>
      <c r="FZ43" s="219"/>
      <c r="GA43" s="219"/>
      <c r="GB43" s="219"/>
      <c r="GC43" s="219"/>
      <c r="GD43" s="219"/>
      <c r="GE43" s="219"/>
      <c r="GF43" s="219"/>
      <c r="GG43" s="219"/>
      <c r="GH43" s="219"/>
      <c r="GI43" s="219"/>
      <c r="GJ43" s="219"/>
      <c r="GK43" s="219"/>
      <c r="GL43" s="219"/>
      <c r="GM43" s="219"/>
      <c r="GN43" s="219"/>
      <c r="GO43" s="219"/>
      <c r="GP43" s="219"/>
      <c r="GQ43" s="219"/>
      <c r="GR43" s="219"/>
      <c r="GS43" s="219"/>
      <c r="GT43" s="219"/>
      <c r="GU43" s="219"/>
      <c r="GV43" s="219"/>
      <c r="GW43" s="219"/>
      <c r="GX43" s="219"/>
      <c r="GY43" s="219"/>
      <c r="GZ43" s="219"/>
      <c r="HA43" s="219"/>
      <c r="HB43" s="219"/>
      <c r="HC43" s="219"/>
      <c r="HD43" s="219"/>
      <c r="HE43" s="219"/>
      <c r="HF43" s="219"/>
      <c r="HG43" s="219"/>
      <c r="HH43" s="219"/>
      <c r="HI43" s="219"/>
      <c r="HJ43" s="219"/>
      <c r="HK43" s="219"/>
      <c r="HL43" s="219"/>
      <c r="HM43" s="219"/>
      <c r="HN43" s="219"/>
      <c r="HO43" s="219"/>
      <c r="HP43" s="219"/>
      <c r="HQ43" s="219"/>
      <c r="HR43" s="219"/>
      <c r="HS43" s="219"/>
      <c r="HT43" s="219"/>
      <c r="HU43" s="219"/>
      <c r="HV43" s="219"/>
      <c r="HW43" s="219"/>
      <c r="HX43" s="219"/>
      <c r="HY43" s="219"/>
      <c r="HZ43" s="219"/>
      <c r="IA43" s="219"/>
      <c r="IB43" s="219"/>
      <c r="IC43" s="219"/>
      <c r="ID43" s="219"/>
      <c r="IE43" s="219"/>
      <c r="IF43" s="219"/>
      <c r="IG43" s="219"/>
      <c r="IH43" s="219"/>
      <c r="II43" s="219"/>
      <c r="IJ43" s="219"/>
      <c r="IK43" s="219"/>
      <c r="IL43" s="219"/>
      <c r="IM43" s="219"/>
      <c r="IN43" s="219"/>
      <c r="IO43" s="219"/>
      <c r="IP43" s="219"/>
      <c r="IQ43" s="219"/>
      <c r="IR43" s="219"/>
      <c r="IS43" s="219"/>
    </row>
    <row r="44" spans="1:253" s="154" customFormat="1" ht="15.75">
      <c r="A44" s="178"/>
      <c r="B44" s="215" t="s">
        <v>152</v>
      </c>
      <c r="C44" s="225">
        <f aca="true" t="shared" si="9" ref="C44:S44">SUM(C42:C43)</f>
        <v>119.84375</v>
      </c>
      <c r="D44" s="225">
        <f t="shared" si="9"/>
        <v>146.95624999999995</v>
      </c>
      <c r="E44" s="226">
        <f t="shared" si="9"/>
        <v>-25.5</v>
      </c>
      <c r="F44" s="225">
        <f t="shared" si="9"/>
        <v>106.70000000000005</v>
      </c>
      <c r="G44" s="225">
        <f t="shared" si="9"/>
        <v>93.05999999999995</v>
      </c>
      <c r="H44" s="225">
        <f t="shared" si="9"/>
        <v>94.92119999999977</v>
      </c>
      <c r="I44" s="225">
        <f t="shared" si="9"/>
        <v>96.8196240000002</v>
      </c>
      <c r="J44" s="225">
        <f t="shared" si="9"/>
        <v>98.75601647999997</v>
      </c>
      <c r="K44" s="225">
        <f t="shared" si="9"/>
        <v>100.73113680960023</v>
      </c>
      <c r="L44" s="225">
        <f t="shared" si="9"/>
        <v>102.745759545792</v>
      </c>
      <c r="M44" s="225">
        <f t="shared" si="9"/>
        <v>104.8006747367076</v>
      </c>
      <c r="N44" s="225">
        <f t="shared" si="9"/>
        <v>106.89668823144211</v>
      </c>
      <c r="O44" s="225">
        <f t="shared" si="9"/>
        <v>109.03462199607088</v>
      </c>
      <c r="P44" s="225">
        <f t="shared" si="9"/>
        <v>111.21531443599201</v>
      </c>
      <c r="Q44" s="225">
        <f t="shared" si="9"/>
        <v>113.43962072471254</v>
      </c>
      <c r="R44" s="225">
        <f t="shared" si="9"/>
        <v>115.70841313920619</v>
      </c>
      <c r="S44" s="225">
        <f t="shared" si="9"/>
        <v>118.02258140199001</v>
      </c>
      <c r="T44" s="227"/>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19"/>
      <c r="DJ44" s="219"/>
      <c r="DK44" s="219"/>
      <c r="DL44" s="219"/>
      <c r="DM44" s="219"/>
      <c r="DN44" s="219"/>
      <c r="DO44" s="219"/>
      <c r="DP44" s="219"/>
      <c r="DQ44" s="219"/>
      <c r="DR44" s="219"/>
      <c r="DS44" s="219"/>
      <c r="DT44" s="219"/>
      <c r="DU44" s="219"/>
      <c r="DV44" s="219"/>
      <c r="DW44" s="219"/>
      <c r="DX44" s="219"/>
      <c r="DY44" s="219"/>
      <c r="DZ44" s="219"/>
      <c r="EA44" s="219"/>
      <c r="EB44" s="219"/>
      <c r="EC44" s="219"/>
      <c r="ED44" s="219"/>
      <c r="EE44" s="219"/>
      <c r="EF44" s="219"/>
      <c r="EG44" s="219"/>
      <c r="EH44" s="219"/>
      <c r="EI44" s="219"/>
      <c r="EJ44" s="219"/>
      <c r="EK44" s="219"/>
      <c r="EL44" s="219"/>
      <c r="EM44" s="219"/>
      <c r="EN44" s="219"/>
      <c r="EO44" s="219"/>
      <c r="EP44" s="219"/>
      <c r="EQ44" s="219"/>
      <c r="ER44" s="219"/>
      <c r="ES44" s="219"/>
      <c r="ET44" s="219"/>
      <c r="EU44" s="219"/>
      <c r="EV44" s="219"/>
      <c r="EW44" s="219"/>
      <c r="EX44" s="219"/>
      <c r="EY44" s="219"/>
      <c r="EZ44" s="219"/>
      <c r="FA44" s="219"/>
      <c r="FB44" s="219"/>
      <c r="FC44" s="219"/>
      <c r="FD44" s="219"/>
      <c r="FE44" s="219"/>
      <c r="FF44" s="219"/>
      <c r="FG44" s="219"/>
      <c r="FH44" s="219"/>
      <c r="FI44" s="219"/>
      <c r="FJ44" s="219"/>
      <c r="FK44" s="219"/>
      <c r="FL44" s="219"/>
      <c r="FM44" s="219"/>
      <c r="FN44" s="219"/>
      <c r="FO44" s="219"/>
      <c r="FP44" s="219"/>
      <c r="FQ44" s="219"/>
      <c r="FR44" s="219"/>
      <c r="FS44" s="219"/>
      <c r="FT44" s="219"/>
      <c r="FU44" s="219"/>
      <c r="FV44" s="219"/>
      <c r="FW44" s="219"/>
      <c r="FX44" s="219"/>
      <c r="FY44" s="219"/>
      <c r="FZ44" s="219"/>
      <c r="GA44" s="219"/>
      <c r="GB44" s="219"/>
      <c r="GC44" s="219"/>
      <c r="GD44" s="219"/>
      <c r="GE44" s="219"/>
      <c r="GF44" s="219"/>
      <c r="GG44" s="219"/>
      <c r="GH44" s="219"/>
      <c r="GI44" s="219"/>
      <c r="GJ44" s="219"/>
      <c r="GK44" s="219"/>
      <c r="GL44" s="219"/>
      <c r="GM44" s="219"/>
      <c r="GN44" s="219"/>
      <c r="GO44" s="219"/>
      <c r="GP44" s="219"/>
      <c r="GQ44" s="219"/>
      <c r="GR44" s="219"/>
      <c r="GS44" s="219"/>
      <c r="GT44" s="219"/>
      <c r="GU44" s="219"/>
      <c r="GV44" s="219"/>
      <c r="GW44" s="219"/>
      <c r="GX44" s="219"/>
      <c r="GY44" s="219"/>
      <c r="GZ44" s="219"/>
      <c r="HA44" s="219"/>
      <c r="HB44" s="219"/>
      <c r="HC44" s="219"/>
      <c r="HD44" s="219"/>
      <c r="HE44" s="219"/>
      <c r="HF44" s="219"/>
      <c r="HG44" s="219"/>
      <c r="HH44" s="219"/>
      <c r="HI44" s="219"/>
      <c r="HJ44" s="219"/>
      <c r="HK44" s="219"/>
      <c r="HL44" s="219"/>
      <c r="HM44" s="219"/>
      <c r="HN44" s="219"/>
      <c r="HO44" s="219"/>
      <c r="HP44" s="219"/>
      <c r="HQ44" s="219"/>
      <c r="HR44" s="219"/>
      <c r="HS44" s="219"/>
      <c r="HT44" s="219"/>
      <c r="HU44" s="219"/>
      <c r="HV44" s="219"/>
      <c r="HW44" s="219"/>
      <c r="HX44" s="219"/>
      <c r="HY44" s="219"/>
      <c r="HZ44" s="219"/>
      <c r="IA44" s="219"/>
      <c r="IB44" s="219"/>
      <c r="IC44" s="219"/>
      <c r="ID44" s="219"/>
      <c r="IE44" s="219"/>
      <c r="IF44" s="219"/>
      <c r="IG44" s="219"/>
      <c r="IH44" s="219"/>
      <c r="II44" s="219"/>
      <c r="IJ44" s="219"/>
      <c r="IK44" s="219"/>
      <c r="IL44" s="219"/>
      <c r="IM44" s="219"/>
      <c r="IN44" s="219"/>
      <c r="IO44" s="219"/>
      <c r="IP44" s="219"/>
      <c r="IQ44" s="219"/>
      <c r="IR44" s="219"/>
      <c r="IS44" s="219"/>
    </row>
    <row r="45" spans="1:253" s="154" customFormat="1" ht="15.75">
      <c r="A45" s="178"/>
      <c r="B45" s="215"/>
      <c r="C45" s="228"/>
      <c r="D45" s="228"/>
      <c r="E45" s="226"/>
      <c r="F45" s="228"/>
      <c r="G45" s="228"/>
      <c r="H45" s="228"/>
      <c r="I45" s="228"/>
      <c r="J45" s="228"/>
      <c r="K45" s="228"/>
      <c r="L45" s="228"/>
      <c r="M45" s="228"/>
      <c r="N45" s="228"/>
      <c r="O45" s="228"/>
      <c r="P45" s="228"/>
      <c r="Q45" s="228"/>
      <c r="R45" s="228"/>
      <c r="S45" s="228"/>
      <c r="T45" s="227"/>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19"/>
      <c r="BQ45" s="219"/>
      <c r="BR45" s="219"/>
      <c r="BS45" s="219"/>
      <c r="BT45" s="219"/>
      <c r="BU45" s="219"/>
      <c r="BV45" s="219"/>
      <c r="BW45" s="219"/>
      <c r="BX45" s="219"/>
      <c r="BY45" s="219"/>
      <c r="BZ45" s="219"/>
      <c r="CA45" s="219"/>
      <c r="CB45" s="219"/>
      <c r="CC45" s="219"/>
      <c r="CD45" s="219"/>
      <c r="CE45" s="219"/>
      <c r="CF45" s="219"/>
      <c r="CG45" s="219"/>
      <c r="CH45" s="219"/>
      <c r="CI45" s="219"/>
      <c r="CJ45" s="219"/>
      <c r="CK45" s="219"/>
      <c r="CL45" s="219"/>
      <c r="CM45" s="219"/>
      <c r="CN45" s="219"/>
      <c r="CO45" s="219"/>
      <c r="CP45" s="219"/>
      <c r="CQ45" s="219"/>
      <c r="CR45" s="219"/>
      <c r="CS45" s="219"/>
      <c r="CT45" s="219"/>
      <c r="CU45" s="219"/>
      <c r="CV45" s="219"/>
      <c r="CW45" s="219"/>
      <c r="CX45" s="219"/>
      <c r="CY45" s="219"/>
      <c r="CZ45" s="219"/>
      <c r="DA45" s="219"/>
      <c r="DB45" s="219"/>
      <c r="DC45" s="219"/>
      <c r="DD45" s="219"/>
      <c r="DE45" s="219"/>
      <c r="DF45" s="219"/>
      <c r="DG45" s="219"/>
      <c r="DH45" s="219"/>
      <c r="DI45" s="219"/>
      <c r="DJ45" s="219"/>
      <c r="DK45" s="219"/>
      <c r="DL45" s="219"/>
      <c r="DM45" s="219"/>
      <c r="DN45" s="219"/>
      <c r="DO45" s="219"/>
      <c r="DP45" s="219"/>
      <c r="DQ45" s="219"/>
      <c r="DR45" s="219"/>
      <c r="DS45" s="219"/>
      <c r="DT45" s="219"/>
      <c r="DU45" s="219"/>
      <c r="DV45" s="219"/>
      <c r="DW45" s="219"/>
      <c r="DX45" s="219"/>
      <c r="DY45" s="219"/>
      <c r="DZ45" s="219"/>
      <c r="EA45" s="219"/>
      <c r="EB45" s="219"/>
      <c r="EC45" s="219"/>
      <c r="ED45" s="219"/>
      <c r="EE45" s="219"/>
      <c r="EF45" s="219"/>
      <c r="EG45" s="219"/>
      <c r="EH45" s="219"/>
      <c r="EI45" s="219"/>
      <c r="EJ45" s="219"/>
      <c r="EK45" s="219"/>
      <c r="EL45" s="219"/>
      <c r="EM45" s="219"/>
      <c r="EN45" s="219"/>
      <c r="EO45" s="219"/>
      <c r="EP45" s="219"/>
      <c r="EQ45" s="219"/>
      <c r="ER45" s="219"/>
      <c r="ES45" s="219"/>
      <c r="ET45" s="219"/>
      <c r="EU45" s="219"/>
      <c r="EV45" s="219"/>
      <c r="EW45" s="219"/>
      <c r="EX45" s="219"/>
      <c r="EY45" s="219"/>
      <c r="EZ45" s="219"/>
      <c r="FA45" s="219"/>
      <c r="FB45" s="219"/>
      <c r="FC45" s="219"/>
      <c r="FD45" s="219"/>
      <c r="FE45" s="219"/>
      <c r="FF45" s="219"/>
      <c r="FG45" s="219"/>
      <c r="FH45" s="219"/>
      <c r="FI45" s="219"/>
      <c r="FJ45" s="219"/>
      <c r="FK45" s="219"/>
      <c r="FL45" s="219"/>
      <c r="FM45" s="219"/>
      <c r="FN45" s="219"/>
      <c r="FO45" s="219"/>
      <c r="FP45" s="219"/>
      <c r="FQ45" s="219"/>
      <c r="FR45" s="219"/>
      <c r="FS45" s="219"/>
      <c r="FT45" s="219"/>
      <c r="FU45" s="219"/>
      <c r="FV45" s="219"/>
      <c r="FW45" s="219"/>
      <c r="FX45" s="219"/>
      <c r="FY45" s="219"/>
      <c r="FZ45" s="219"/>
      <c r="GA45" s="219"/>
      <c r="GB45" s="219"/>
      <c r="GC45" s="219"/>
      <c r="GD45" s="219"/>
      <c r="GE45" s="219"/>
      <c r="GF45" s="219"/>
      <c r="GG45" s="219"/>
      <c r="GH45" s="219"/>
      <c r="GI45" s="219"/>
      <c r="GJ45" s="219"/>
      <c r="GK45" s="219"/>
      <c r="GL45" s="219"/>
      <c r="GM45" s="219"/>
      <c r="GN45" s="219"/>
      <c r="GO45" s="219"/>
      <c r="GP45" s="219"/>
      <c r="GQ45" s="219"/>
      <c r="GR45" s="219"/>
      <c r="GS45" s="219"/>
      <c r="GT45" s="219"/>
      <c r="GU45" s="219"/>
      <c r="GV45" s="219"/>
      <c r="GW45" s="219"/>
      <c r="GX45" s="219"/>
      <c r="GY45" s="219"/>
      <c r="GZ45" s="219"/>
      <c r="HA45" s="219"/>
      <c r="HB45" s="219"/>
      <c r="HC45" s="219"/>
      <c r="HD45" s="219"/>
      <c r="HE45" s="219"/>
      <c r="HF45" s="219"/>
      <c r="HG45" s="219"/>
      <c r="HH45" s="219"/>
      <c r="HI45" s="219"/>
      <c r="HJ45" s="219"/>
      <c r="HK45" s="219"/>
      <c r="HL45" s="219"/>
      <c r="HM45" s="219"/>
      <c r="HN45" s="219"/>
      <c r="HO45" s="219"/>
      <c r="HP45" s="219"/>
      <c r="HQ45" s="219"/>
      <c r="HR45" s="219"/>
      <c r="HS45" s="219"/>
      <c r="HT45" s="219"/>
      <c r="HU45" s="219"/>
      <c r="HV45" s="219"/>
      <c r="HW45" s="219"/>
      <c r="HX45" s="219"/>
      <c r="HY45" s="219"/>
      <c r="HZ45" s="219"/>
      <c r="IA45" s="219"/>
      <c r="IB45" s="219"/>
      <c r="IC45" s="219"/>
      <c r="ID45" s="219"/>
      <c r="IE45" s="219"/>
      <c r="IF45" s="219"/>
      <c r="IG45" s="219"/>
      <c r="IH45" s="219"/>
      <c r="II45" s="219"/>
      <c r="IJ45" s="219"/>
      <c r="IK45" s="219"/>
      <c r="IL45" s="219"/>
      <c r="IM45" s="219"/>
      <c r="IN45" s="219"/>
      <c r="IO45" s="219"/>
      <c r="IP45" s="219"/>
      <c r="IQ45" s="219"/>
      <c r="IR45" s="219"/>
      <c r="IS45" s="219"/>
    </row>
    <row r="46" spans="1:19" s="154" customFormat="1" ht="15.75">
      <c r="A46" s="178"/>
      <c r="B46" s="202" t="s">
        <v>31</v>
      </c>
      <c r="C46" s="181">
        <f aca="true" t="shared" si="10" ref="C46:S46">+C44+C40</f>
        <v>942.46875</v>
      </c>
      <c r="D46" s="181">
        <f t="shared" si="10"/>
        <v>964.6312499999992</v>
      </c>
      <c r="E46" s="182">
        <f t="shared" si="10"/>
        <v>953.5</v>
      </c>
      <c r="F46" s="181">
        <f t="shared" si="10"/>
        <v>551.4000000000008</v>
      </c>
      <c r="G46" s="181">
        <f t="shared" si="10"/>
        <v>364.05999999999995</v>
      </c>
      <c r="H46" s="181">
        <f t="shared" si="10"/>
        <v>317.92119999999977</v>
      </c>
      <c r="I46" s="181">
        <f t="shared" si="10"/>
        <v>312.84962400000086</v>
      </c>
      <c r="J46" s="181">
        <f t="shared" si="10"/>
        <v>316.9463164800002</v>
      </c>
      <c r="K46" s="181">
        <f t="shared" si="10"/>
        <v>321.1033398095992</v>
      </c>
      <c r="L46" s="181">
        <f t="shared" si="10"/>
        <v>325.3216845757918</v>
      </c>
      <c r="M46" s="181">
        <f t="shared" si="10"/>
        <v>329.6023590170066</v>
      </c>
      <c r="N46" s="181">
        <f t="shared" si="10"/>
        <v>333.9463893545458</v>
      </c>
      <c r="O46" s="181">
        <f t="shared" si="10"/>
        <v>338.3548201304045</v>
      </c>
      <c r="P46" s="181">
        <f t="shared" si="10"/>
        <v>342.828714551669</v>
      </c>
      <c r="Q46" s="181">
        <f t="shared" si="10"/>
        <v>347.369154841547</v>
      </c>
      <c r="R46" s="181">
        <f t="shared" si="10"/>
        <v>351.97724259720826</v>
      </c>
      <c r="S46" s="181">
        <f t="shared" si="10"/>
        <v>356.65409915457303</v>
      </c>
    </row>
    <row r="47" spans="1:19" s="154" customFormat="1" ht="15.75">
      <c r="A47" s="178"/>
      <c r="B47" s="202"/>
      <c r="C47" s="181"/>
      <c r="D47" s="181"/>
      <c r="E47" s="182"/>
      <c r="F47" s="183"/>
      <c r="G47" s="183"/>
      <c r="H47" s="183"/>
      <c r="I47" s="183"/>
      <c r="J47" s="183"/>
      <c r="K47" s="183"/>
      <c r="L47" s="183"/>
      <c r="M47" s="183"/>
      <c r="N47" s="183"/>
      <c r="O47" s="183"/>
      <c r="P47" s="183"/>
      <c r="Q47" s="183"/>
      <c r="R47" s="183"/>
      <c r="S47" s="183"/>
    </row>
    <row r="48" spans="1:19" s="207" customFormat="1" ht="15.75">
      <c r="A48" s="229" t="s">
        <v>153</v>
      </c>
      <c r="C48" s="230">
        <f>((+C28+C29)-(U28+U29))/(U28+U29)</f>
        <v>0.04558742033804378</v>
      </c>
      <c r="D48" s="230">
        <f aca="true" t="shared" si="11" ref="D48:S48">((+D28+D29)-(C28+C29))/(C28+C29)</f>
        <v>0.0433374629822248</v>
      </c>
      <c r="E48" s="231">
        <f t="shared" si="11"/>
        <v>0.04973254154115</v>
      </c>
      <c r="F48" s="230">
        <f t="shared" si="11"/>
        <v>0.02152020634621065</v>
      </c>
      <c r="G48" s="230">
        <f t="shared" si="11"/>
        <v>0.012838125917854944</v>
      </c>
      <c r="H48" s="230">
        <f t="shared" si="11"/>
        <v>0.010430308699719363</v>
      </c>
      <c r="I48" s="230">
        <f t="shared" si="11"/>
        <v>0.009999999999999946</v>
      </c>
      <c r="J48" s="230">
        <f t="shared" si="11"/>
        <v>0.010000000000000094</v>
      </c>
      <c r="K48" s="230">
        <f t="shared" si="11"/>
        <v>0.009999999999999953</v>
      </c>
      <c r="L48" s="230">
        <f t="shared" si="11"/>
        <v>0.00999999999999999</v>
      </c>
      <c r="M48" s="230">
        <f t="shared" si="11"/>
        <v>0.010000000000000037</v>
      </c>
      <c r="N48" s="230">
        <f t="shared" si="11"/>
        <v>0.009999999999999948</v>
      </c>
      <c r="O48" s="230">
        <f t="shared" si="11"/>
        <v>0.009999999999999983</v>
      </c>
      <c r="P48" s="230">
        <f t="shared" si="11"/>
        <v>0.009999999999999907</v>
      </c>
      <c r="Q48" s="230">
        <f t="shared" si="11"/>
        <v>0.010000000000000094</v>
      </c>
      <c r="R48" s="230">
        <f t="shared" si="11"/>
        <v>0.01000000000000006</v>
      </c>
      <c r="S48" s="230">
        <f t="shared" si="11"/>
        <v>0.010000000000000021</v>
      </c>
    </row>
    <row r="49" spans="1:24" s="154" customFormat="1" ht="15.75">
      <c r="A49" s="232" t="s">
        <v>154</v>
      </c>
      <c r="B49" s="219"/>
      <c r="C49" s="233">
        <f>((+C32+C33)-(U32+U33))/(U32+U33)</f>
        <v>0.027838269454123113</v>
      </c>
      <c r="D49" s="233">
        <f aca="true" t="shared" si="12" ref="D49:S49">((+D32+D33)-(C32+C33))/(C32+C33)</f>
        <v>0.0332116247042622</v>
      </c>
      <c r="E49" s="234">
        <f t="shared" si="12"/>
        <v>-0.005577671814165099</v>
      </c>
      <c r="F49" s="233">
        <f t="shared" si="12"/>
        <v>0.02346963464795544</v>
      </c>
      <c r="G49" s="233">
        <f t="shared" si="12"/>
        <v>0.01999999999999989</v>
      </c>
      <c r="H49" s="233">
        <f t="shared" si="12"/>
        <v>0.020000000000000146</v>
      </c>
      <c r="I49" s="233">
        <f t="shared" si="12"/>
        <v>0.01999999999999995</v>
      </c>
      <c r="J49" s="233">
        <f t="shared" si="12"/>
        <v>0.01999999999999995</v>
      </c>
      <c r="K49" s="233">
        <f t="shared" si="12"/>
        <v>0.020000000000000136</v>
      </c>
      <c r="L49" s="233">
        <f t="shared" si="12"/>
        <v>0.019999999999999955</v>
      </c>
      <c r="M49" s="233">
        <f t="shared" si="12"/>
        <v>0.01999999999999987</v>
      </c>
      <c r="N49" s="233">
        <f t="shared" si="12"/>
        <v>0.020000000000000108</v>
      </c>
      <c r="O49" s="233">
        <f t="shared" si="12"/>
        <v>0.02000000000000005</v>
      </c>
      <c r="P49" s="233">
        <f t="shared" si="12"/>
        <v>0.019999999999999914</v>
      </c>
      <c r="Q49" s="233">
        <f t="shared" si="12"/>
        <v>0.02000000000000012</v>
      </c>
      <c r="R49" s="233">
        <f t="shared" si="12"/>
        <v>0.019999999999999893</v>
      </c>
      <c r="S49" s="233">
        <f t="shared" si="12"/>
        <v>0.02</v>
      </c>
      <c r="T49" s="219"/>
      <c r="U49" s="219"/>
      <c r="V49" s="219"/>
      <c r="W49" s="219"/>
      <c r="X49" s="219"/>
    </row>
    <row r="50" spans="1:19" s="165" customFormat="1" ht="15.75">
      <c r="A50" s="202"/>
      <c r="E50" s="235"/>
      <c r="F50" s="236"/>
      <c r="G50" s="236"/>
      <c r="H50" s="236"/>
      <c r="I50" s="236"/>
      <c r="J50" s="236"/>
      <c r="K50" s="236"/>
      <c r="L50" s="236"/>
      <c r="M50" s="236"/>
      <c r="N50" s="236"/>
      <c r="O50" s="236"/>
      <c r="P50" s="236"/>
      <c r="Q50" s="236"/>
      <c r="R50" s="236"/>
      <c r="S50" s="236"/>
    </row>
    <row r="51" spans="1:29" s="165" customFormat="1" ht="15.75">
      <c r="A51" s="237" t="s">
        <v>155</v>
      </c>
      <c r="B51" s="238"/>
      <c r="C51" s="239">
        <f aca="true" t="shared" si="13" ref="C51:S51">+(C28+C29)/C36</f>
        <v>0.8100311393570079</v>
      </c>
      <c r="D51" s="239">
        <f t="shared" si="13"/>
        <v>0.8115273466325323</v>
      </c>
      <c r="E51" s="240">
        <f t="shared" si="13"/>
        <v>0.8196671241461925</v>
      </c>
      <c r="F51" s="239">
        <f t="shared" si="13"/>
        <v>0.8193851409052092</v>
      </c>
      <c r="G51" s="239">
        <f t="shared" si="13"/>
        <v>0.8183400022812473</v>
      </c>
      <c r="H51" s="239">
        <f t="shared" si="13"/>
        <v>0.8169344788370972</v>
      </c>
      <c r="I51" s="239">
        <f t="shared" si="13"/>
        <v>0.8154564396478916</v>
      </c>
      <c r="J51" s="239">
        <f t="shared" si="13"/>
        <v>0.8139691844862875</v>
      </c>
      <c r="K51" s="239">
        <f t="shared" si="13"/>
        <v>0.812472699744544</v>
      </c>
      <c r="L51" s="239">
        <f t="shared" si="13"/>
        <v>0.8109669725469394</v>
      </c>
      <c r="M51" s="239">
        <f t="shared" si="13"/>
        <v>0.8094519907608856</v>
      </c>
      <c r="N51" s="239">
        <f t="shared" si="13"/>
        <v>0.8079277430080218</v>
      </c>
      <c r="O51" s="239">
        <f t="shared" si="13"/>
        <v>0.8063942186752867</v>
      </c>
      <c r="P51" s="239">
        <f t="shared" si="13"/>
        <v>0.804851407925962</v>
      </c>
      <c r="Q51" s="239">
        <f t="shared" si="13"/>
        <v>0.8032993017106858</v>
      </c>
      <c r="R51" s="239">
        <f t="shared" si="13"/>
        <v>0.8017378917784301</v>
      </c>
      <c r="S51" s="239">
        <f t="shared" si="13"/>
        <v>0.8001671706874383</v>
      </c>
      <c r="T51" s="238"/>
      <c r="U51" s="238"/>
      <c r="V51" s="238"/>
      <c r="W51" s="238"/>
      <c r="X51" s="238"/>
      <c r="Y51" s="238"/>
      <c r="Z51" s="238"/>
      <c r="AA51" s="238"/>
      <c r="AB51" s="238"/>
      <c r="AC51" s="238"/>
    </row>
    <row r="52" spans="1:24" s="165" customFormat="1" ht="15.75">
      <c r="A52" s="241" t="s">
        <v>156</v>
      </c>
      <c r="B52" s="242"/>
      <c r="C52" s="243">
        <f aca="true" t="shared" si="14" ref="C52:S52">+(C32+C33)/C36</f>
        <v>0.18996886064299218</v>
      </c>
      <c r="D52" s="243">
        <f t="shared" si="14"/>
        <v>0.18847265336746769</v>
      </c>
      <c r="E52" s="244">
        <f t="shared" si="14"/>
        <v>0.18033287585380756</v>
      </c>
      <c r="F52" s="243">
        <f t="shared" si="14"/>
        <v>0.18061485909479078</v>
      </c>
      <c r="G52" s="243">
        <f t="shared" si="14"/>
        <v>0.18165999771875285</v>
      </c>
      <c r="H52" s="243">
        <f t="shared" si="14"/>
        <v>0.18306552116290264</v>
      </c>
      <c r="I52" s="243">
        <f t="shared" si="14"/>
        <v>0.18454356035210848</v>
      </c>
      <c r="J52" s="243">
        <f t="shared" si="14"/>
        <v>0.18603081551371242</v>
      </c>
      <c r="K52" s="243">
        <f t="shared" si="14"/>
        <v>0.18752730025545605</v>
      </c>
      <c r="L52" s="243">
        <f t="shared" si="14"/>
        <v>0.18903302745306072</v>
      </c>
      <c r="M52" s="243">
        <f t="shared" si="14"/>
        <v>0.19054800923911452</v>
      </c>
      <c r="N52" s="243">
        <f t="shared" si="14"/>
        <v>0.1920722569919782</v>
      </c>
      <c r="O52" s="243">
        <f t="shared" si="14"/>
        <v>0.1936057813247133</v>
      </c>
      <c r="P52" s="243">
        <f t="shared" si="14"/>
        <v>0.19514859207403806</v>
      </c>
      <c r="Q52" s="243">
        <f t="shared" si="14"/>
        <v>0.1967006982893143</v>
      </c>
      <c r="R52" s="243">
        <f t="shared" si="14"/>
        <v>0.1982621082215699</v>
      </c>
      <c r="S52" s="243">
        <f t="shared" si="14"/>
        <v>0.19983282931256177</v>
      </c>
      <c r="T52" s="242"/>
      <c r="U52" s="242"/>
      <c r="V52" s="242"/>
      <c r="W52" s="242"/>
      <c r="X52" s="242"/>
    </row>
    <row r="53" spans="1:19" s="154" customFormat="1" ht="15.75">
      <c r="A53" s="156"/>
      <c r="B53" s="178"/>
      <c r="D53" s="156"/>
      <c r="E53" s="177" t="s">
        <v>44</v>
      </c>
      <c r="F53" s="153" t="s">
        <v>44</v>
      </c>
      <c r="G53" s="153"/>
      <c r="H53" s="153"/>
      <c r="I53" s="153" t="s">
        <v>44</v>
      </c>
      <c r="J53" s="153" t="s">
        <v>44</v>
      </c>
      <c r="K53" s="153"/>
      <c r="L53" s="153"/>
      <c r="M53" s="153"/>
      <c r="N53" s="153"/>
      <c r="O53" s="153"/>
      <c r="P53" s="153"/>
      <c r="Q53" s="153"/>
      <c r="R53" s="153"/>
      <c r="S53" s="153"/>
    </row>
    <row r="54" spans="1:26" s="154" customFormat="1" ht="22.5">
      <c r="A54" s="150" t="s">
        <v>33</v>
      </c>
      <c r="B54" s="156"/>
      <c r="C54" s="245"/>
      <c r="D54" s="245"/>
      <c r="E54" s="246"/>
      <c r="F54" s="247"/>
      <c r="G54" s="247"/>
      <c r="H54" s="247"/>
      <c r="I54" s="247"/>
      <c r="J54" s="248"/>
      <c r="K54" s="248"/>
      <c r="L54" s="248"/>
      <c r="M54" s="248"/>
      <c r="N54" s="248"/>
      <c r="O54" s="248"/>
      <c r="P54" s="248"/>
      <c r="Q54" s="248"/>
      <c r="R54" s="248"/>
      <c r="S54" s="248"/>
      <c r="T54" s="164"/>
      <c r="U54" s="164"/>
      <c r="V54" s="164"/>
      <c r="W54" s="164"/>
      <c r="X54" s="164"/>
      <c r="Y54" s="249"/>
      <c r="Z54" s="249"/>
    </row>
    <row r="55" spans="1:143" s="154" customFormat="1" ht="15.75">
      <c r="A55" s="178" t="s">
        <v>44</v>
      </c>
      <c r="B55" s="250" t="s">
        <v>157</v>
      </c>
      <c r="C55" s="251">
        <v>1391</v>
      </c>
      <c r="D55" s="251">
        <v>2035</v>
      </c>
      <c r="E55" s="252">
        <v>1361</v>
      </c>
      <c r="F55" s="251">
        <v>1400</v>
      </c>
      <c r="G55" s="251">
        <v>1400</v>
      </c>
      <c r="H55" s="251">
        <v>1400</v>
      </c>
      <c r="I55" s="251">
        <v>1400</v>
      </c>
      <c r="J55" s="251">
        <v>1400</v>
      </c>
      <c r="K55" s="251">
        <v>1400</v>
      </c>
      <c r="L55" s="251">
        <v>1400</v>
      </c>
      <c r="M55" s="251">
        <v>1400</v>
      </c>
      <c r="N55" s="251">
        <v>1400</v>
      </c>
      <c r="O55" s="251">
        <v>1400</v>
      </c>
      <c r="P55" s="251">
        <v>1400</v>
      </c>
      <c r="Q55" s="251">
        <v>1400</v>
      </c>
      <c r="R55" s="251">
        <v>1400</v>
      </c>
      <c r="S55" s="251">
        <v>1400</v>
      </c>
      <c r="T55" s="251"/>
      <c r="U55" s="251"/>
      <c r="V55" s="251"/>
      <c r="W55" s="251"/>
      <c r="X55" s="251"/>
      <c r="Y55" s="251"/>
      <c r="Z55" s="251"/>
      <c r="AA55" s="251"/>
      <c r="AB55" s="251"/>
      <c r="AC55" s="251"/>
      <c r="AD55" s="251"/>
      <c r="AE55" s="251"/>
      <c r="AF55" s="251"/>
      <c r="AG55" s="251"/>
      <c r="AH55" s="251"/>
      <c r="AI55" s="251"/>
      <c r="AJ55" s="251"/>
      <c r="AK55" s="251"/>
      <c r="AL55" s="251"/>
      <c r="AM55" s="251"/>
      <c r="AN55" s="251"/>
      <c r="AO55" s="251"/>
      <c r="AP55" s="251"/>
      <c r="AQ55" s="251"/>
      <c r="AR55" s="251"/>
      <c r="AS55" s="251"/>
      <c r="AT55" s="251"/>
      <c r="AU55" s="251"/>
      <c r="AV55" s="251"/>
      <c r="AW55" s="251"/>
      <c r="AX55" s="251"/>
      <c r="AY55" s="251"/>
      <c r="AZ55" s="251"/>
      <c r="BA55" s="251"/>
      <c r="BB55" s="251"/>
      <c r="BC55" s="251"/>
      <c r="BD55" s="251"/>
      <c r="BE55" s="251"/>
      <c r="BF55" s="251"/>
      <c r="BG55" s="251"/>
      <c r="BH55" s="251"/>
      <c r="BI55" s="251"/>
      <c r="BJ55" s="251"/>
      <c r="BK55" s="251"/>
      <c r="BL55" s="251"/>
      <c r="BM55" s="251"/>
      <c r="BN55" s="251"/>
      <c r="BO55" s="251"/>
      <c r="BP55" s="251"/>
      <c r="BQ55" s="251"/>
      <c r="BR55" s="251"/>
      <c r="BS55" s="251"/>
      <c r="BT55" s="251"/>
      <c r="BU55" s="251"/>
      <c r="BV55" s="251"/>
      <c r="BW55" s="251"/>
      <c r="BX55" s="251"/>
      <c r="BY55" s="251"/>
      <c r="BZ55" s="251"/>
      <c r="CA55" s="251"/>
      <c r="CB55" s="251"/>
      <c r="CC55" s="251"/>
      <c r="CD55" s="251"/>
      <c r="CE55" s="251"/>
      <c r="CF55" s="251"/>
      <c r="CG55" s="251"/>
      <c r="CH55" s="251"/>
      <c r="CI55" s="251"/>
      <c r="CJ55" s="251"/>
      <c r="CK55" s="251"/>
      <c r="CL55" s="251"/>
      <c r="CM55" s="251"/>
      <c r="CN55" s="251"/>
      <c r="CO55" s="251"/>
      <c r="CP55" s="251"/>
      <c r="CQ55" s="251"/>
      <c r="CR55" s="251"/>
      <c r="CS55" s="251"/>
      <c r="CT55" s="251"/>
      <c r="CU55" s="251"/>
      <c r="CV55" s="251"/>
      <c r="CW55" s="251"/>
      <c r="CX55" s="251"/>
      <c r="CY55" s="251"/>
      <c r="CZ55" s="251"/>
      <c r="DA55" s="251"/>
      <c r="DB55" s="251"/>
      <c r="DC55" s="251"/>
      <c r="DD55" s="251"/>
      <c r="DE55" s="251"/>
      <c r="DF55" s="251"/>
      <c r="DG55" s="251"/>
      <c r="DH55" s="251"/>
      <c r="DI55" s="251"/>
      <c r="DJ55" s="251"/>
      <c r="DK55" s="251"/>
      <c r="DL55" s="251"/>
      <c r="DM55" s="251"/>
      <c r="DN55" s="251"/>
      <c r="DO55" s="251"/>
      <c r="DP55" s="251"/>
      <c r="DQ55" s="251"/>
      <c r="DR55" s="251"/>
      <c r="DS55" s="251"/>
      <c r="DT55" s="251"/>
      <c r="DU55" s="251"/>
      <c r="DV55" s="251"/>
      <c r="DW55" s="251"/>
      <c r="DX55" s="251"/>
      <c r="DY55" s="251"/>
      <c r="DZ55" s="251"/>
      <c r="EA55" s="251"/>
      <c r="EB55" s="251"/>
      <c r="EC55" s="251"/>
      <c r="ED55" s="251"/>
      <c r="EE55" s="251"/>
      <c r="EF55" s="251"/>
      <c r="EG55" s="251"/>
      <c r="EH55" s="251"/>
      <c r="EI55" s="251"/>
      <c r="EJ55" s="251"/>
      <c r="EK55" s="251"/>
      <c r="EL55" s="251"/>
      <c r="EM55" s="251"/>
    </row>
    <row r="56" spans="1:88" s="154" customFormat="1" ht="15.75">
      <c r="A56" s="178"/>
      <c r="B56" s="250" t="s">
        <v>22</v>
      </c>
      <c r="C56" s="251">
        <v>12057</v>
      </c>
      <c r="D56" s="251">
        <v>12172</v>
      </c>
      <c r="E56" s="252">
        <v>12877</v>
      </c>
      <c r="F56" s="251">
        <v>12980.51948051948</v>
      </c>
      <c r="G56" s="251">
        <v>12936.363636363636</v>
      </c>
      <c r="H56" s="251">
        <v>12922.077922077922</v>
      </c>
      <c r="I56" s="251">
        <v>13051.298701298701</v>
      </c>
      <c r="J56" s="251">
        <v>13181.811688311689</v>
      </c>
      <c r="K56" s="251">
        <v>13313.629805194805</v>
      </c>
      <c r="L56" s="251">
        <v>13446.766103246753</v>
      </c>
      <c r="M56" s="251">
        <v>13581.23376427922</v>
      </c>
      <c r="N56" s="251">
        <v>13717.046101922013</v>
      </c>
      <c r="O56" s="251">
        <v>13854.216562941232</v>
      </c>
      <c r="P56" s="251">
        <v>13992.758728570645</v>
      </c>
      <c r="Q56" s="251">
        <v>14132.686315856352</v>
      </c>
      <c r="R56" s="251">
        <v>14274.013179014915</v>
      </c>
      <c r="S56" s="251">
        <v>14416.753310805065</v>
      </c>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251"/>
      <c r="AT56" s="251"/>
      <c r="AU56" s="251"/>
      <c r="AV56" s="251"/>
      <c r="AW56" s="251"/>
      <c r="AX56" s="251"/>
      <c r="AY56" s="251"/>
      <c r="AZ56" s="251"/>
      <c r="BA56" s="251"/>
      <c r="BB56" s="251"/>
      <c r="BC56" s="251"/>
      <c r="BD56" s="251"/>
      <c r="BE56" s="251"/>
      <c r="BF56" s="251"/>
      <c r="BG56" s="251"/>
      <c r="BH56" s="251"/>
      <c r="BI56" s="251"/>
      <c r="BJ56" s="251"/>
      <c r="BK56" s="251"/>
      <c r="BL56" s="251"/>
      <c r="BM56" s="251"/>
      <c r="BN56" s="251"/>
      <c r="BO56" s="251"/>
      <c r="BP56" s="251"/>
      <c r="BQ56" s="251"/>
      <c r="BR56" s="251"/>
      <c r="BS56" s="251"/>
      <c r="BT56" s="251"/>
      <c r="BU56" s="251"/>
      <c r="BV56" s="251"/>
      <c r="BW56" s="251"/>
      <c r="BX56" s="251"/>
      <c r="BY56" s="251"/>
      <c r="BZ56" s="251"/>
      <c r="CA56" s="251"/>
      <c r="CB56" s="251"/>
      <c r="CC56" s="251"/>
      <c r="CD56" s="251"/>
      <c r="CE56" s="251"/>
      <c r="CF56" s="251"/>
      <c r="CG56" s="251"/>
      <c r="CH56" s="251"/>
      <c r="CI56" s="251"/>
      <c r="CJ56" s="251"/>
    </row>
    <row r="57" spans="1:88" s="154" customFormat="1" ht="15.75">
      <c r="A57" s="178"/>
      <c r="B57" s="250" t="s">
        <v>23</v>
      </c>
      <c r="C57" s="251">
        <v>14052</v>
      </c>
      <c r="D57" s="251">
        <v>14950</v>
      </c>
      <c r="E57" s="252">
        <v>15868</v>
      </c>
      <c r="F57" s="251">
        <v>16344.117647058822</v>
      </c>
      <c r="G57" s="251">
        <v>16792.647058823528</v>
      </c>
      <c r="H57" s="251">
        <v>17136.764705882353</v>
      </c>
      <c r="I57" s="251">
        <v>17308.132352941175</v>
      </c>
      <c r="J57" s="251">
        <v>17481.213676470587</v>
      </c>
      <c r="K57" s="251">
        <v>17656.025813235294</v>
      </c>
      <c r="L57" s="251">
        <v>17832.586071367645</v>
      </c>
      <c r="M57" s="251">
        <v>18010.91193208132</v>
      </c>
      <c r="N57" s="251">
        <v>18191.021051402135</v>
      </c>
      <c r="O57" s="251">
        <v>18372.931261916154</v>
      </c>
      <c r="P57" s="251">
        <v>18556.660574535315</v>
      </c>
      <c r="Q57" s="251">
        <v>18742.227180280668</v>
      </c>
      <c r="R57" s="251">
        <v>18929.649452083475</v>
      </c>
      <c r="S57" s="251">
        <v>19118.94594660431</v>
      </c>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1"/>
      <c r="AQ57" s="251"/>
      <c r="AR57" s="251"/>
      <c r="AS57" s="251"/>
      <c r="AT57" s="251"/>
      <c r="AU57" s="251"/>
      <c r="AV57" s="251"/>
      <c r="AW57" s="251"/>
      <c r="AX57" s="251"/>
      <c r="AY57" s="251"/>
      <c r="AZ57" s="251"/>
      <c r="BA57" s="251"/>
      <c r="BB57" s="251"/>
      <c r="BC57" s="251"/>
      <c r="BD57" s="251"/>
      <c r="BE57" s="251"/>
      <c r="BF57" s="251"/>
      <c r="BG57" s="251"/>
      <c r="BH57" s="251"/>
      <c r="BI57" s="251"/>
      <c r="BJ57" s="251"/>
      <c r="BK57" s="251"/>
      <c r="BL57" s="251"/>
      <c r="BM57" s="251"/>
      <c r="BN57" s="251"/>
      <c r="BO57" s="251"/>
      <c r="BP57" s="251"/>
      <c r="BQ57" s="251"/>
      <c r="BR57" s="251"/>
      <c r="BS57" s="251"/>
      <c r="BT57" s="251"/>
      <c r="BU57" s="251"/>
      <c r="BV57" s="251"/>
      <c r="BW57" s="251"/>
      <c r="BX57" s="251"/>
      <c r="BY57" s="251"/>
      <c r="BZ57" s="251"/>
      <c r="CA57" s="251"/>
      <c r="CB57" s="251"/>
      <c r="CC57" s="251"/>
      <c r="CD57" s="251"/>
      <c r="CE57" s="251"/>
      <c r="CF57" s="251"/>
      <c r="CG57" s="251"/>
      <c r="CH57" s="251"/>
      <c r="CI57" s="251"/>
      <c r="CJ57" s="251"/>
    </row>
    <row r="58" spans="1:88" s="154" customFormat="1" ht="15.75">
      <c r="A58" s="178"/>
      <c r="B58" s="250" t="s">
        <v>158</v>
      </c>
      <c r="C58" s="251">
        <f aca="true" t="shared" si="15" ref="C58:S58">SUM(C56:C57)</f>
        <v>26109</v>
      </c>
      <c r="D58" s="251">
        <f t="shared" si="15"/>
        <v>27122</v>
      </c>
      <c r="E58" s="252">
        <f t="shared" si="15"/>
        <v>28745</v>
      </c>
      <c r="F58" s="251">
        <f t="shared" si="15"/>
        <v>29324.637127578302</v>
      </c>
      <c r="G58" s="251">
        <f t="shared" si="15"/>
        <v>29729.010695187164</v>
      </c>
      <c r="H58" s="251">
        <f t="shared" si="15"/>
        <v>30058.842627960275</v>
      </c>
      <c r="I58" s="251">
        <f t="shared" si="15"/>
        <v>30359.431054239874</v>
      </c>
      <c r="J58" s="251">
        <f t="shared" si="15"/>
        <v>30663.025364782276</v>
      </c>
      <c r="K58" s="251">
        <f t="shared" si="15"/>
        <v>30969.6556184301</v>
      </c>
      <c r="L58" s="251">
        <f t="shared" si="15"/>
        <v>31279.352174614396</v>
      </c>
      <c r="M58" s="251">
        <f t="shared" si="15"/>
        <v>31592.145696360538</v>
      </c>
      <c r="N58" s="251">
        <f t="shared" si="15"/>
        <v>31908.067153324148</v>
      </c>
      <c r="O58" s="251">
        <f t="shared" si="15"/>
        <v>32227.147824857384</v>
      </c>
      <c r="P58" s="251">
        <f t="shared" si="15"/>
        <v>32549.419303105962</v>
      </c>
      <c r="Q58" s="251">
        <f t="shared" si="15"/>
        <v>32874.91349613702</v>
      </c>
      <c r="R58" s="251">
        <f t="shared" si="15"/>
        <v>33203.66263109839</v>
      </c>
      <c r="S58" s="251">
        <f t="shared" si="15"/>
        <v>33535.699257409375</v>
      </c>
      <c r="T58" s="251"/>
      <c r="U58" s="251"/>
      <c r="V58" s="251"/>
      <c r="W58" s="251"/>
      <c r="X58" s="251"/>
      <c r="Y58" s="251"/>
      <c r="Z58" s="251"/>
      <c r="AA58" s="251"/>
      <c r="AB58" s="251"/>
      <c r="AC58" s="251"/>
      <c r="AD58" s="251"/>
      <c r="AE58" s="251"/>
      <c r="AF58" s="251"/>
      <c r="AG58" s="251"/>
      <c r="AH58" s="251"/>
      <c r="AI58" s="251"/>
      <c r="AJ58" s="251"/>
      <c r="AK58" s="251"/>
      <c r="AL58" s="251"/>
      <c r="AM58" s="251"/>
      <c r="AN58" s="251"/>
      <c r="AO58" s="251"/>
      <c r="AP58" s="251"/>
      <c r="AQ58" s="251"/>
      <c r="AR58" s="251"/>
      <c r="AS58" s="251"/>
      <c r="AT58" s="251"/>
      <c r="AU58" s="251"/>
      <c r="AV58" s="251"/>
      <c r="AW58" s="251"/>
      <c r="AX58" s="251"/>
      <c r="AY58" s="251"/>
      <c r="AZ58" s="251"/>
      <c r="BA58" s="251"/>
      <c r="BB58" s="251"/>
      <c r="BC58" s="251"/>
      <c r="BD58" s="251"/>
      <c r="BE58" s="251"/>
      <c r="BF58" s="251"/>
      <c r="BG58" s="251"/>
      <c r="BH58" s="251"/>
      <c r="BI58" s="251"/>
      <c r="BJ58" s="251"/>
      <c r="BK58" s="251"/>
      <c r="BL58" s="251"/>
      <c r="BM58" s="251"/>
      <c r="BN58" s="251"/>
      <c r="BO58" s="251"/>
      <c r="BP58" s="251"/>
      <c r="BQ58" s="251"/>
      <c r="BR58" s="251"/>
      <c r="BS58" s="251"/>
      <c r="BT58" s="251"/>
      <c r="BU58" s="251"/>
      <c r="BV58" s="251"/>
      <c r="BW58" s="251"/>
      <c r="BX58" s="251"/>
      <c r="BY58" s="251"/>
      <c r="BZ58" s="251"/>
      <c r="CA58" s="251"/>
      <c r="CB58" s="251"/>
      <c r="CC58" s="251"/>
      <c r="CD58" s="251"/>
      <c r="CE58" s="251"/>
      <c r="CF58" s="251"/>
      <c r="CG58" s="251"/>
      <c r="CH58" s="251"/>
      <c r="CI58" s="251"/>
      <c r="CJ58" s="251"/>
    </row>
    <row r="59" spans="1:88" s="154" customFormat="1" ht="15.75">
      <c r="A59" s="178"/>
      <c r="B59" s="250"/>
      <c r="C59" s="251"/>
      <c r="D59" s="251"/>
      <c r="E59" s="252"/>
      <c r="F59" s="251"/>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251"/>
      <c r="AF59" s="251"/>
      <c r="AG59" s="251"/>
      <c r="AH59" s="251"/>
      <c r="AI59" s="251"/>
      <c r="AJ59" s="251"/>
      <c r="AK59" s="251"/>
      <c r="AL59" s="251"/>
      <c r="AM59" s="251"/>
      <c r="AN59" s="251"/>
      <c r="AO59" s="251"/>
      <c r="AP59" s="251"/>
      <c r="AQ59" s="251"/>
      <c r="AR59" s="251"/>
      <c r="AS59" s="251"/>
      <c r="AT59" s="251"/>
      <c r="AU59" s="251"/>
      <c r="AV59" s="251"/>
      <c r="AW59" s="251"/>
      <c r="AX59" s="251"/>
      <c r="AY59" s="251"/>
      <c r="AZ59" s="251"/>
      <c r="BA59" s="251"/>
      <c r="BB59" s="251"/>
      <c r="BC59" s="251"/>
      <c r="BD59" s="251"/>
      <c r="BE59" s="251"/>
      <c r="BF59" s="251"/>
      <c r="BG59" s="251"/>
      <c r="BH59" s="251"/>
      <c r="BI59" s="251"/>
      <c r="BJ59" s="251"/>
      <c r="BK59" s="251"/>
      <c r="BL59" s="251"/>
      <c r="BM59" s="251"/>
      <c r="BN59" s="251"/>
      <c r="BO59" s="251"/>
      <c r="BP59" s="251"/>
      <c r="BQ59" s="251"/>
      <c r="BR59" s="251"/>
      <c r="BS59" s="251"/>
      <c r="BT59" s="251"/>
      <c r="BU59" s="251"/>
      <c r="BV59" s="251"/>
      <c r="BW59" s="251"/>
      <c r="BX59" s="251"/>
      <c r="BY59" s="251"/>
      <c r="BZ59" s="251"/>
      <c r="CA59" s="251"/>
      <c r="CB59" s="251"/>
      <c r="CC59" s="251"/>
      <c r="CD59" s="251"/>
      <c r="CE59" s="251"/>
      <c r="CF59" s="251"/>
      <c r="CG59" s="251"/>
      <c r="CH59" s="251"/>
      <c r="CI59" s="251"/>
      <c r="CJ59" s="251"/>
    </row>
    <row r="60" spans="1:88" s="154" customFormat="1" ht="15.75">
      <c r="A60" s="178"/>
      <c r="B60" s="250" t="s">
        <v>159</v>
      </c>
      <c r="C60" s="251">
        <v>4243</v>
      </c>
      <c r="D60" s="251">
        <v>4336</v>
      </c>
      <c r="E60" s="252">
        <v>4591</v>
      </c>
      <c r="F60" s="251">
        <v>4593.150684931507</v>
      </c>
      <c r="G60" s="251">
        <v>4866.725770904242</v>
      </c>
      <c r="H60" s="251">
        <v>4959.938624615901</v>
      </c>
      <c r="I60" s="251">
        <v>5068.311180999277</v>
      </c>
      <c r="J60" s="251">
        <v>5178.748568925592</v>
      </c>
      <c r="K60" s="251">
        <v>5291.291058829849</v>
      </c>
      <c r="L60" s="251">
        <v>5405.979716293801</v>
      </c>
      <c r="M60" s="251">
        <v>5522.856417846258</v>
      </c>
      <c r="N60" s="251">
        <v>5641.963867078384</v>
      </c>
      <c r="O60" s="251">
        <v>5763.345611080259</v>
      </c>
      <c r="P60" s="251">
        <v>5887.046057205121</v>
      </c>
      <c r="Q60" s="251">
        <v>6013.1104901678755</v>
      </c>
      <c r="R60" s="251">
        <v>6141.585089484419</v>
      </c>
      <c r="S60" s="251">
        <v>6272.516947258784</v>
      </c>
      <c r="T60" s="251"/>
      <c r="U60" s="251"/>
      <c r="V60" s="251"/>
      <c r="W60" s="251"/>
      <c r="X60" s="251"/>
      <c r="Y60" s="251"/>
      <c r="Z60" s="251"/>
      <c r="AA60" s="251"/>
      <c r="AB60" s="251"/>
      <c r="AC60" s="251"/>
      <c r="AD60" s="251"/>
      <c r="AE60" s="251"/>
      <c r="AF60" s="251"/>
      <c r="AG60" s="251"/>
      <c r="AH60" s="251"/>
      <c r="AI60" s="251"/>
      <c r="AJ60" s="251"/>
      <c r="AK60" s="251"/>
      <c r="AL60" s="251"/>
      <c r="AM60" s="251"/>
      <c r="AN60" s="251"/>
      <c r="AO60" s="251"/>
      <c r="AP60" s="251"/>
      <c r="AQ60" s="251"/>
      <c r="AR60" s="251"/>
      <c r="AS60" s="251"/>
      <c r="AT60" s="251"/>
      <c r="AU60" s="251"/>
      <c r="AV60" s="251"/>
      <c r="AW60" s="251"/>
      <c r="AX60" s="251"/>
      <c r="AY60" s="251"/>
      <c r="AZ60" s="251"/>
      <c r="BA60" s="251"/>
      <c r="BB60" s="251"/>
      <c r="BC60" s="251"/>
      <c r="BD60" s="251"/>
      <c r="BE60" s="251"/>
      <c r="BF60" s="251"/>
      <c r="BG60" s="251"/>
      <c r="BH60" s="251"/>
      <c r="BI60" s="251"/>
      <c r="BJ60" s="251"/>
      <c r="BK60" s="251"/>
      <c r="BL60" s="251"/>
      <c r="BM60" s="251"/>
      <c r="BN60" s="251"/>
      <c r="BO60" s="251"/>
      <c r="BP60" s="251"/>
      <c r="BQ60" s="251"/>
      <c r="BR60" s="251"/>
      <c r="BS60" s="251"/>
      <c r="BT60" s="251"/>
      <c r="BU60" s="251"/>
      <c r="BV60" s="251"/>
      <c r="BW60" s="251"/>
      <c r="BX60" s="251"/>
      <c r="BY60" s="251"/>
      <c r="BZ60" s="251"/>
      <c r="CA60" s="251"/>
      <c r="CB60" s="251"/>
      <c r="CC60" s="251"/>
      <c r="CD60" s="251"/>
      <c r="CE60" s="251"/>
      <c r="CF60" s="251"/>
      <c r="CG60" s="251"/>
      <c r="CH60" s="251"/>
      <c r="CI60" s="251"/>
      <c r="CJ60" s="251"/>
    </row>
    <row r="61" spans="1:88" s="154" customFormat="1" ht="15.75">
      <c r="A61" s="178"/>
      <c r="B61" s="250" t="s">
        <v>160</v>
      </c>
      <c r="C61" s="251">
        <v>1844</v>
      </c>
      <c r="D61" s="251">
        <v>1949</v>
      </c>
      <c r="E61" s="252">
        <v>2023</v>
      </c>
      <c r="F61" s="251">
        <v>2105.6212275382964</v>
      </c>
      <c r="G61" s="251">
        <v>2144.4971105509217</v>
      </c>
      <c r="H61" s="251">
        <v>2185.5708642121467</v>
      </c>
      <c r="I61" s="251">
        <v>2233.324661111204</v>
      </c>
      <c r="J61" s="251">
        <v>2281.98831516804</v>
      </c>
      <c r="K61" s="251">
        <v>2331.5795713380053</v>
      </c>
      <c r="L61" s="251">
        <v>2382.116524953683</v>
      </c>
      <c r="M61" s="251">
        <v>2433.61762868721</v>
      </c>
      <c r="N61" s="251">
        <v>2486.1016996513986</v>
      </c>
      <c r="O61" s="251">
        <v>2539.5879266424226</v>
      </c>
      <c r="P61" s="251">
        <v>2594.095877526891</v>
      </c>
      <c r="Q61" s="251">
        <v>2649.6455067762167</v>
      </c>
      <c r="R61" s="251">
        <v>2706.2571631511605</v>
      </c>
      <c r="S61" s="251">
        <v>2763.9515975396466</v>
      </c>
      <c r="T61" s="251"/>
      <c r="U61" s="251"/>
      <c r="V61" s="251"/>
      <c r="W61" s="251"/>
      <c r="X61" s="251"/>
      <c r="Y61" s="251"/>
      <c r="Z61" s="251"/>
      <c r="AA61" s="251"/>
      <c r="AB61" s="251"/>
      <c r="AC61" s="251"/>
      <c r="AD61" s="251"/>
      <c r="AE61" s="251"/>
      <c r="AF61" s="251"/>
      <c r="AG61" s="251"/>
      <c r="AH61" s="251"/>
      <c r="AI61" s="251"/>
      <c r="AJ61" s="251"/>
      <c r="AK61" s="251"/>
      <c r="AL61" s="251"/>
      <c r="AM61" s="251"/>
      <c r="AN61" s="251"/>
      <c r="AO61" s="251"/>
      <c r="AP61" s="251"/>
      <c r="AQ61" s="251"/>
      <c r="AR61" s="251"/>
      <c r="AS61" s="251"/>
      <c r="AT61" s="251"/>
      <c r="AU61" s="251"/>
      <c r="AV61" s="251"/>
      <c r="AW61" s="251"/>
      <c r="AX61" s="251"/>
      <c r="AY61" s="251"/>
      <c r="AZ61" s="251"/>
      <c r="BA61" s="251"/>
      <c r="BB61" s="251"/>
      <c r="BC61" s="251"/>
      <c r="BD61" s="251"/>
      <c r="BE61" s="251"/>
      <c r="BF61" s="251"/>
      <c r="BG61" s="251"/>
      <c r="BH61" s="251"/>
      <c r="BI61" s="251"/>
      <c r="BJ61" s="251"/>
      <c r="BK61" s="251"/>
      <c r="BL61" s="251"/>
      <c r="BM61" s="251"/>
      <c r="BN61" s="251"/>
      <c r="BO61" s="251"/>
      <c r="BP61" s="251"/>
      <c r="BQ61" s="251"/>
      <c r="BR61" s="251"/>
      <c r="BS61" s="251"/>
      <c r="BT61" s="251"/>
      <c r="BU61" s="251"/>
      <c r="BV61" s="251"/>
      <c r="BW61" s="251"/>
      <c r="BX61" s="251"/>
      <c r="BY61" s="251"/>
      <c r="BZ61" s="251"/>
      <c r="CA61" s="251"/>
      <c r="CB61" s="251"/>
      <c r="CC61" s="251"/>
      <c r="CD61" s="251"/>
      <c r="CE61" s="251"/>
      <c r="CF61" s="251"/>
      <c r="CG61" s="251"/>
      <c r="CH61" s="251"/>
      <c r="CI61" s="251"/>
      <c r="CJ61" s="251"/>
    </row>
    <row r="62" spans="1:88" s="154" customFormat="1" ht="15.75">
      <c r="A62" s="178"/>
      <c r="B62" s="250" t="s">
        <v>91</v>
      </c>
      <c r="C62" s="251">
        <f aca="true" t="shared" si="16" ref="C62:S62">SUM(C60:C61)</f>
        <v>6087</v>
      </c>
      <c r="D62" s="251">
        <f t="shared" si="16"/>
        <v>6285</v>
      </c>
      <c r="E62" s="251">
        <f t="shared" si="16"/>
        <v>6614</v>
      </c>
      <c r="F62" s="251">
        <f t="shared" si="16"/>
        <v>6698.771912469803</v>
      </c>
      <c r="G62" s="251">
        <f t="shared" si="16"/>
        <v>7011.222881455164</v>
      </c>
      <c r="H62" s="251">
        <f t="shared" si="16"/>
        <v>7145.509488828047</v>
      </c>
      <c r="I62" s="251">
        <f t="shared" si="16"/>
        <v>7301.6358421104815</v>
      </c>
      <c r="J62" s="251">
        <f t="shared" si="16"/>
        <v>7460.736884093632</v>
      </c>
      <c r="K62" s="251">
        <f t="shared" si="16"/>
        <v>7622.870630167854</v>
      </c>
      <c r="L62" s="251">
        <f t="shared" si="16"/>
        <v>7788.096241247484</v>
      </c>
      <c r="M62" s="251">
        <f t="shared" si="16"/>
        <v>7956.474046533469</v>
      </c>
      <c r="N62" s="251">
        <f t="shared" si="16"/>
        <v>8128.065566729783</v>
      </c>
      <c r="O62" s="251">
        <f t="shared" si="16"/>
        <v>8302.933537722682</v>
      </c>
      <c r="P62" s="251">
        <f t="shared" si="16"/>
        <v>8481.141934732012</v>
      </c>
      <c r="Q62" s="251">
        <f t="shared" si="16"/>
        <v>8662.755996944092</v>
      </c>
      <c r="R62" s="251">
        <f t="shared" si="16"/>
        <v>8847.842252635579</v>
      </c>
      <c r="S62" s="251">
        <f t="shared" si="16"/>
        <v>9036.46854479843</v>
      </c>
      <c r="T62" s="251"/>
      <c r="U62" s="251"/>
      <c r="V62" s="251"/>
      <c r="W62" s="251"/>
      <c r="X62" s="251"/>
      <c r="Y62" s="251"/>
      <c r="Z62" s="251"/>
      <c r="AA62" s="251"/>
      <c r="AB62" s="251"/>
      <c r="AC62" s="251"/>
      <c r="AD62" s="251"/>
      <c r="AE62" s="251"/>
      <c r="AF62" s="251"/>
      <c r="AG62" s="251"/>
      <c r="AH62" s="251"/>
      <c r="AI62" s="251"/>
      <c r="AJ62" s="251"/>
      <c r="AK62" s="251"/>
      <c r="AL62" s="251"/>
      <c r="AM62" s="251"/>
      <c r="AN62" s="251"/>
      <c r="AO62" s="251"/>
      <c r="AP62" s="251"/>
      <c r="AQ62" s="251"/>
      <c r="AR62" s="251"/>
      <c r="AS62" s="251"/>
      <c r="AT62" s="251"/>
      <c r="AU62" s="251"/>
      <c r="AV62" s="251"/>
      <c r="AW62" s="251"/>
      <c r="AX62" s="251"/>
      <c r="AY62" s="251"/>
      <c r="AZ62" s="251"/>
      <c r="BA62" s="251"/>
      <c r="BB62" s="251"/>
      <c r="BC62" s="251"/>
      <c r="BD62" s="251"/>
      <c r="BE62" s="251"/>
      <c r="BF62" s="251"/>
      <c r="BG62" s="251"/>
      <c r="BH62" s="251"/>
      <c r="BI62" s="251"/>
      <c r="BJ62" s="251"/>
      <c r="BK62" s="251"/>
      <c r="BL62" s="251"/>
      <c r="BM62" s="251"/>
      <c r="BN62" s="251"/>
      <c r="BO62" s="251"/>
      <c r="BP62" s="251"/>
      <c r="BQ62" s="251"/>
      <c r="BR62" s="251"/>
      <c r="BS62" s="251"/>
      <c r="BT62" s="251"/>
      <c r="BU62" s="251"/>
      <c r="BV62" s="251"/>
      <c r="BW62" s="251"/>
      <c r="BX62" s="251"/>
      <c r="BY62" s="251"/>
      <c r="BZ62" s="251"/>
      <c r="CA62" s="251"/>
      <c r="CB62" s="251"/>
      <c r="CC62" s="251"/>
      <c r="CD62" s="251"/>
      <c r="CE62" s="251"/>
      <c r="CF62" s="251"/>
      <c r="CG62" s="251"/>
      <c r="CH62" s="251"/>
      <c r="CI62" s="251"/>
      <c r="CJ62" s="251"/>
    </row>
    <row r="63" spans="1:88" s="154" customFormat="1" ht="15.75">
      <c r="A63" s="178"/>
      <c r="B63" s="250"/>
      <c r="C63" s="251"/>
      <c r="D63" s="251"/>
      <c r="E63" s="252"/>
      <c r="F63" s="251"/>
      <c r="G63" s="251"/>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c r="AS63" s="251"/>
      <c r="AT63" s="251"/>
      <c r="AU63" s="251"/>
      <c r="AV63" s="251"/>
      <c r="AW63" s="251"/>
      <c r="AX63" s="251"/>
      <c r="AY63" s="251"/>
      <c r="AZ63" s="251"/>
      <c r="BA63" s="251"/>
      <c r="BB63" s="251"/>
      <c r="BC63" s="251"/>
      <c r="BD63" s="251"/>
      <c r="BE63" s="251"/>
      <c r="BF63" s="251"/>
      <c r="BG63" s="251"/>
      <c r="BH63" s="251"/>
      <c r="BI63" s="251"/>
      <c r="BJ63" s="251"/>
      <c r="BK63" s="251"/>
      <c r="BL63" s="251"/>
      <c r="BM63" s="251"/>
      <c r="BN63" s="251"/>
      <c r="BO63" s="251"/>
      <c r="BP63" s="251"/>
      <c r="BQ63" s="251"/>
      <c r="BR63" s="251"/>
      <c r="BS63" s="251"/>
      <c r="BT63" s="251"/>
      <c r="BU63" s="251"/>
      <c r="BV63" s="251"/>
      <c r="BW63" s="251"/>
      <c r="BX63" s="251"/>
      <c r="BY63" s="251"/>
      <c r="BZ63" s="251"/>
      <c r="CA63" s="251"/>
      <c r="CB63" s="251"/>
      <c r="CC63" s="251"/>
      <c r="CD63" s="251"/>
      <c r="CE63" s="251"/>
      <c r="CF63" s="251"/>
      <c r="CG63" s="251"/>
      <c r="CH63" s="251"/>
      <c r="CI63" s="251"/>
      <c r="CJ63" s="251"/>
    </row>
    <row r="64" spans="1:88" s="154" customFormat="1" ht="15.75">
      <c r="A64" s="178"/>
      <c r="B64" s="202" t="s">
        <v>31</v>
      </c>
      <c r="C64" s="251">
        <v>33587</v>
      </c>
      <c r="D64" s="251">
        <v>35442</v>
      </c>
      <c r="E64" s="252">
        <v>36720</v>
      </c>
      <c r="F64" s="251">
        <f aca="true" t="shared" si="17" ref="F64:S64">+F62+F58+F55</f>
        <v>37423.40904004811</v>
      </c>
      <c r="G64" s="251">
        <f t="shared" si="17"/>
        <v>38140.23357664233</v>
      </c>
      <c r="H64" s="251">
        <f t="shared" si="17"/>
        <v>38604.35211678832</v>
      </c>
      <c r="I64" s="251">
        <f t="shared" si="17"/>
        <v>39061.066896350356</v>
      </c>
      <c r="J64" s="251">
        <f t="shared" si="17"/>
        <v>39523.76224887591</v>
      </c>
      <c r="K64" s="251">
        <f t="shared" si="17"/>
        <v>39992.526248597955</v>
      </c>
      <c r="L64" s="251">
        <f t="shared" si="17"/>
        <v>40467.44841586188</v>
      </c>
      <c r="M64" s="251">
        <f t="shared" si="17"/>
        <v>40948.61974289401</v>
      </c>
      <c r="N64" s="251">
        <f t="shared" si="17"/>
        <v>41436.13272005393</v>
      </c>
      <c r="O64" s="251">
        <f t="shared" si="17"/>
        <v>41930.081362580066</v>
      </c>
      <c r="P64" s="251">
        <f t="shared" si="17"/>
        <v>42430.561237837974</v>
      </c>
      <c r="Q64" s="251">
        <f t="shared" si="17"/>
        <v>42937.66949308111</v>
      </c>
      <c r="R64" s="251">
        <f t="shared" si="17"/>
        <v>43451.50488373397</v>
      </c>
      <c r="S64" s="251">
        <f t="shared" si="17"/>
        <v>43972.167802207805</v>
      </c>
      <c r="T64" s="251"/>
      <c r="U64" s="251"/>
      <c r="V64" s="251"/>
      <c r="W64" s="251"/>
      <c r="X64" s="251"/>
      <c r="Y64" s="251"/>
      <c r="Z64" s="251"/>
      <c r="AA64" s="251"/>
      <c r="AB64" s="251"/>
      <c r="AC64" s="251"/>
      <c r="AD64" s="251"/>
      <c r="AE64" s="251"/>
      <c r="AF64" s="251"/>
      <c r="AG64" s="251"/>
      <c r="AH64" s="251"/>
      <c r="AI64" s="251"/>
      <c r="AJ64" s="251"/>
      <c r="AK64" s="251"/>
      <c r="AL64" s="251"/>
      <c r="AM64" s="251"/>
      <c r="AN64" s="251"/>
      <c r="AO64" s="251"/>
      <c r="AP64" s="251"/>
      <c r="AQ64" s="251"/>
      <c r="AR64" s="251"/>
      <c r="AS64" s="251"/>
      <c r="AT64" s="251"/>
      <c r="AU64" s="251"/>
      <c r="AV64" s="251"/>
      <c r="AW64" s="251"/>
      <c r="AX64" s="251"/>
      <c r="AY64" s="251"/>
      <c r="AZ64" s="251"/>
      <c r="BA64" s="251"/>
      <c r="BB64" s="251"/>
      <c r="BC64" s="251"/>
      <c r="BD64" s="251"/>
      <c r="BE64" s="251"/>
      <c r="BF64" s="251"/>
      <c r="BG64" s="251"/>
      <c r="BH64" s="251"/>
      <c r="BI64" s="251"/>
      <c r="BJ64" s="251"/>
      <c r="BK64" s="251"/>
      <c r="BL64" s="251"/>
      <c r="BM64" s="251"/>
      <c r="BN64" s="251"/>
      <c r="BO64" s="251"/>
      <c r="BP64" s="251"/>
      <c r="BQ64" s="251"/>
      <c r="BR64" s="251"/>
      <c r="BS64" s="251"/>
      <c r="BT64" s="251"/>
      <c r="BU64" s="251"/>
      <c r="BV64" s="251"/>
      <c r="BW64" s="251"/>
      <c r="BX64" s="251"/>
      <c r="BY64" s="251"/>
      <c r="BZ64" s="251"/>
      <c r="CA64" s="251"/>
      <c r="CB64" s="251"/>
      <c r="CC64" s="251"/>
      <c r="CD64" s="251"/>
      <c r="CE64" s="251"/>
      <c r="CF64" s="251"/>
      <c r="CG64" s="251"/>
      <c r="CH64" s="251"/>
      <c r="CI64" s="251"/>
      <c r="CJ64" s="251"/>
    </row>
    <row r="65" spans="1:88" s="154" customFormat="1" ht="15.75">
      <c r="A65" s="156"/>
      <c r="B65" s="156"/>
      <c r="C65" s="156"/>
      <c r="D65" s="251"/>
      <c r="E65" s="182"/>
      <c r="U65" s="253"/>
      <c r="V65" s="253"/>
      <c r="W65" s="253"/>
      <c r="X65" s="253"/>
      <c r="Y65" s="253"/>
      <c r="Z65" s="253"/>
      <c r="AA65" s="253"/>
      <c r="AB65" s="253"/>
      <c r="AC65" s="253"/>
      <c r="AD65" s="253"/>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51"/>
      <c r="BF65" s="251"/>
      <c r="BG65" s="251"/>
      <c r="BH65" s="251"/>
      <c r="BI65" s="251"/>
      <c r="BJ65" s="251"/>
      <c r="BK65" s="251"/>
      <c r="BL65" s="251"/>
      <c r="BM65" s="251"/>
      <c r="BN65" s="251"/>
      <c r="BO65" s="251"/>
      <c r="BP65" s="251"/>
      <c r="BQ65" s="251"/>
      <c r="BR65" s="251"/>
      <c r="BS65" s="251"/>
      <c r="BT65" s="251"/>
      <c r="BU65" s="251"/>
      <c r="BV65" s="251"/>
      <c r="BW65" s="251"/>
      <c r="BX65" s="251"/>
      <c r="BY65" s="251"/>
      <c r="BZ65" s="251"/>
      <c r="CA65" s="251"/>
      <c r="CB65" s="251"/>
      <c r="CC65" s="251"/>
      <c r="CD65" s="251"/>
      <c r="CE65" s="251"/>
      <c r="CF65" s="251"/>
      <c r="CG65" s="251"/>
      <c r="CH65" s="251"/>
      <c r="CI65" s="251"/>
      <c r="CJ65" s="251"/>
    </row>
    <row r="66" spans="1:19" s="154" customFormat="1" ht="22.5">
      <c r="A66" s="150" t="s">
        <v>161</v>
      </c>
      <c r="B66" s="156"/>
      <c r="C66" s="156"/>
      <c r="D66" s="251"/>
      <c r="E66" s="156"/>
      <c r="F66" s="153"/>
      <c r="G66" s="153"/>
      <c r="H66" s="153"/>
      <c r="I66" s="153"/>
      <c r="J66" s="153"/>
      <c r="K66" s="153"/>
      <c r="L66" s="153"/>
      <c r="M66" s="153"/>
      <c r="N66" s="153"/>
      <c r="O66" s="153"/>
      <c r="P66" s="153"/>
      <c r="Q66" s="153"/>
      <c r="R66" s="153"/>
      <c r="S66" s="153"/>
    </row>
    <row r="67" spans="1:239" s="154" customFormat="1" ht="15.75">
      <c r="A67" s="156"/>
      <c r="B67" s="179" t="s">
        <v>22</v>
      </c>
      <c r="C67" s="181" t="s">
        <v>44</v>
      </c>
      <c r="D67" s="181" t="s">
        <v>44</v>
      </c>
      <c r="E67" s="181" t="s">
        <v>44</v>
      </c>
      <c r="F67" s="254" t="s">
        <v>44</v>
      </c>
      <c r="G67" s="254">
        <f>(+G28-F75)*5055</f>
        <v>1824855</v>
      </c>
      <c r="H67" s="254">
        <f aca="true" t="shared" si="18" ref="H67:S67">+(H28-G28)*5055</f>
        <v>-55605</v>
      </c>
      <c r="I67" s="254">
        <f t="shared" si="18"/>
        <v>502972.5</v>
      </c>
      <c r="J67" s="254">
        <f t="shared" si="18"/>
        <v>508002.22500000405</v>
      </c>
      <c r="K67" s="254">
        <f t="shared" si="18"/>
        <v>513082.24724999716</v>
      </c>
      <c r="L67" s="254">
        <f t="shared" si="18"/>
        <v>518213.0697225026</v>
      </c>
      <c r="M67" s="254">
        <f t="shared" si="18"/>
        <v>523395.2004197221</v>
      </c>
      <c r="N67" s="254">
        <f t="shared" si="18"/>
        <v>528629.1524239249</v>
      </c>
      <c r="O67" s="254">
        <f t="shared" si="18"/>
        <v>533915.4439481576</v>
      </c>
      <c r="P67" s="254">
        <f t="shared" si="18"/>
        <v>539254.5983876446</v>
      </c>
      <c r="Q67" s="254">
        <f t="shared" si="18"/>
        <v>544647.1443715192</v>
      </c>
      <c r="R67" s="254">
        <f t="shared" si="18"/>
        <v>550093.6158152343</v>
      </c>
      <c r="S67" s="254">
        <f t="shared" si="18"/>
        <v>555594.5519733884</v>
      </c>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Q67" s="254"/>
      <c r="AR67" s="254"/>
      <c r="AS67" s="254"/>
      <c r="AT67" s="254"/>
      <c r="AU67" s="254"/>
      <c r="AV67" s="254"/>
      <c r="AW67" s="254"/>
      <c r="AX67" s="254"/>
      <c r="AY67" s="254"/>
      <c r="AZ67" s="254"/>
      <c r="BA67" s="254"/>
      <c r="BB67" s="254"/>
      <c r="BC67" s="254"/>
      <c r="BD67" s="254"/>
      <c r="BE67" s="254"/>
      <c r="BF67" s="254"/>
      <c r="BG67" s="254"/>
      <c r="BH67" s="254"/>
      <c r="BI67" s="254"/>
      <c r="BJ67" s="254"/>
      <c r="BK67" s="254"/>
      <c r="BL67" s="254"/>
      <c r="BM67" s="254"/>
      <c r="BN67" s="254"/>
      <c r="BO67" s="254"/>
      <c r="BP67" s="254"/>
      <c r="BQ67" s="254"/>
      <c r="BR67" s="254"/>
      <c r="BS67" s="254"/>
      <c r="BT67" s="254"/>
      <c r="BU67" s="254"/>
      <c r="BV67" s="254"/>
      <c r="BW67" s="254"/>
      <c r="BX67" s="254"/>
      <c r="BY67" s="254"/>
      <c r="BZ67" s="254"/>
      <c r="CA67" s="254"/>
      <c r="CB67" s="254"/>
      <c r="CC67" s="254"/>
      <c r="CD67" s="254"/>
      <c r="CE67" s="254"/>
      <c r="CF67" s="254"/>
      <c r="CG67" s="254"/>
      <c r="CH67" s="254"/>
      <c r="CI67" s="254"/>
      <c r="CJ67" s="254"/>
      <c r="CK67" s="254"/>
      <c r="CL67" s="254"/>
      <c r="CM67" s="254"/>
      <c r="CN67" s="254"/>
      <c r="CO67" s="254"/>
      <c r="CP67" s="254"/>
      <c r="CQ67" s="254"/>
      <c r="CR67" s="254"/>
      <c r="CS67" s="254"/>
      <c r="CT67" s="254"/>
      <c r="CU67" s="254"/>
      <c r="CV67" s="254"/>
      <c r="CW67" s="254"/>
      <c r="CX67" s="254"/>
      <c r="CY67" s="254"/>
      <c r="CZ67" s="254"/>
      <c r="DA67" s="254"/>
      <c r="DB67" s="254"/>
      <c r="DC67" s="254"/>
      <c r="DD67" s="254"/>
      <c r="DE67" s="254"/>
      <c r="DF67" s="254"/>
      <c r="DG67" s="254"/>
      <c r="DH67" s="254"/>
      <c r="DI67" s="254"/>
      <c r="DJ67" s="254"/>
      <c r="DK67" s="254"/>
      <c r="DL67" s="254"/>
      <c r="DM67" s="254"/>
      <c r="DN67" s="254"/>
      <c r="DO67" s="254"/>
      <c r="DP67" s="254"/>
      <c r="DQ67" s="254"/>
      <c r="DR67" s="254"/>
      <c r="DS67" s="254"/>
      <c r="DT67" s="254"/>
      <c r="DU67" s="254"/>
      <c r="DV67" s="254"/>
      <c r="DW67" s="254"/>
      <c r="DX67" s="254"/>
      <c r="DY67" s="254"/>
      <c r="DZ67" s="254"/>
      <c r="EA67" s="254"/>
      <c r="EB67" s="254"/>
      <c r="EC67" s="254"/>
      <c r="ED67" s="254"/>
      <c r="EE67" s="254"/>
      <c r="EF67" s="254"/>
      <c r="EG67" s="254"/>
      <c r="EH67" s="254"/>
      <c r="EI67" s="254"/>
      <c r="EJ67" s="254"/>
      <c r="EK67" s="254"/>
      <c r="EL67" s="254"/>
      <c r="EM67" s="254"/>
      <c r="EN67" s="254"/>
      <c r="EO67" s="254"/>
      <c r="EP67" s="254"/>
      <c r="EQ67" s="254"/>
      <c r="ER67" s="254"/>
      <c r="ES67" s="254"/>
      <c r="ET67" s="254"/>
      <c r="EU67" s="254"/>
      <c r="EV67" s="254"/>
      <c r="EW67" s="254"/>
      <c r="EX67" s="254"/>
      <c r="EY67" s="254"/>
      <c r="EZ67" s="254"/>
      <c r="FA67" s="254"/>
      <c r="FB67" s="254"/>
      <c r="FC67" s="254"/>
      <c r="FD67" s="254"/>
      <c r="FE67" s="254"/>
      <c r="FF67" s="254"/>
      <c r="FG67" s="254"/>
      <c r="FH67" s="254"/>
      <c r="FI67" s="254"/>
      <c r="FJ67" s="254"/>
      <c r="FK67" s="254"/>
      <c r="FL67" s="254"/>
      <c r="FM67" s="254"/>
      <c r="FN67" s="254"/>
      <c r="FO67" s="254"/>
      <c r="FP67" s="254"/>
      <c r="FQ67" s="254"/>
      <c r="FR67" s="254"/>
      <c r="FS67" s="254"/>
      <c r="FT67" s="254"/>
      <c r="FU67" s="254"/>
      <c r="FV67" s="254"/>
      <c r="FW67" s="254"/>
      <c r="FX67" s="254"/>
      <c r="FY67" s="254"/>
      <c r="FZ67" s="254"/>
      <c r="GA67" s="254"/>
      <c r="GB67" s="254"/>
      <c r="GC67" s="254"/>
      <c r="GD67" s="254"/>
      <c r="GE67" s="254"/>
      <c r="GF67" s="254"/>
      <c r="GG67" s="254"/>
      <c r="GH67" s="254"/>
      <c r="GI67" s="254"/>
      <c r="GJ67" s="254"/>
      <c r="GK67" s="254"/>
      <c r="GL67" s="254"/>
      <c r="GM67" s="254"/>
      <c r="GN67" s="254"/>
      <c r="GO67" s="254"/>
      <c r="GP67" s="254"/>
      <c r="GQ67" s="254"/>
      <c r="GR67" s="254"/>
      <c r="GS67" s="254"/>
      <c r="GT67" s="254"/>
      <c r="GU67" s="254"/>
      <c r="GV67" s="254"/>
      <c r="GW67" s="254"/>
      <c r="GX67" s="254"/>
      <c r="GY67" s="254"/>
      <c r="GZ67" s="254"/>
      <c r="HA67" s="254"/>
      <c r="HB67" s="254"/>
      <c r="HC67" s="254"/>
      <c r="HD67" s="254"/>
      <c r="HE67" s="254"/>
      <c r="HF67" s="254"/>
      <c r="HG67" s="254"/>
      <c r="HH67" s="254"/>
      <c r="HI67" s="254"/>
      <c r="HJ67" s="254"/>
      <c r="HK67" s="254"/>
      <c r="HL67" s="254"/>
      <c r="HM67" s="254"/>
      <c r="HN67" s="254"/>
      <c r="HO67" s="254"/>
      <c r="HP67" s="254"/>
      <c r="HQ67" s="254"/>
      <c r="HR67" s="254"/>
      <c r="HS67" s="254"/>
      <c r="HT67" s="254"/>
      <c r="HU67" s="254"/>
      <c r="HV67" s="254"/>
      <c r="HW67" s="254"/>
      <c r="HX67" s="254"/>
      <c r="HY67" s="254"/>
      <c r="HZ67" s="254"/>
      <c r="IA67" s="254"/>
      <c r="IB67" s="254"/>
      <c r="IC67" s="254"/>
      <c r="ID67" s="254"/>
      <c r="IE67" s="254"/>
    </row>
    <row r="68" spans="1:239" s="154" customFormat="1" ht="15.75">
      <c r="A68" s="156"/>
      <c r="B68" s="179" t="s">
        <v>23</v>
      </c>
      <c r="C68" s="156"/>
      <c r="D68" s="156"/>
      <c r="E68" s="156"/>
      <c r="F68" s="254">
        <v>0</v>
      </c>
      <c r="G68" s="254">
        <f>+(G29-F76)*7846</f>
        <v>6567102</v>
      </c>
      <c r="H68" s="254">
        <f aca="true" t="shared" si="19" ref="H68:S68">+(H29-G29)*7846</f>
        <v>1835964</v>
      </c>
      <c r="I68" s="254">
        <f t="shared" si="19"/>
        <v>914294.3800000051</v>
      </c>
      <c r="J68" s="254">
        <f t="shared" si="19"/>
        <v>923437.3237999954</v>
      </c>
      <c r="K68" s="254">
        <f t="shared" si="19"/>
        <v>932671.6970379965</v>
      </c>
      <c r="L68" s="254">
        <f t="shared" si="19"/>
        <v>941998.4140083742</v>
      </c>
      <c r="M68" s="254">
        <f t="shared" si="19"/>
        <v>951418.3981484605</v>
      </c>
      <c r="N68" s="254">
        <f t="shared" si="19"/>
        <v>960932.5821299496</v>
      </c>
      <c r="O68" s="254">
        <f t="shared" si="19"/>
        <v>970541.9079512508</v>
      </c>
      <c r="P68" s="254">
        <f t="shared" si="19"/>
        <v>980247.327030755</v>
      </c>
      <c r="Q68" s="254">
        <f t="shared" si="19"/>
        <v>990049.8003010711</v>
      </c>
      <c r="R68" s="254">
        <f t="shared" si="19"/>
        <v>999950.2983040762</v>
      </c>
      <c r="S68" s="254">
        <f t="shared" si="19"/>
        <v>1009949.8012871214</v>
      </c>
      <c r="T68" s="254"/>
      <c r="U68" s="254"/>
      <c r="V68" s="254"/>
      <c r="W68" s="254"/>
      <c r="X68" s="254"/>
      <c r="Y68" s="254"/>
      <c r="Z68" s="254"/>
      <c r="AA68" s="254"/>
      <c r="AB68" s="254"/>
      <c r="AC68" s="254"/>
      <c r="AD68" s="254"/>
      <c r="AE68" s="254"/>
      <c r="AF68" s="254"/>
      <c r="AG68" s="254"/>
      <c r="AH68" s="254"/>
      <c r="AI68" s="254"/>
      <c r="AJ68" s="254"/>
      <c r="AK68" s="254"/>
      <c r="AL68" s="254"/>
      <c r="AM68" s="254"/>
      <c r="AN68" s="254"/>
      <c r="AO68" s="254"/>
      <c r="AP68" s="254"/>
      <c r="AQ68" s="254"/>
      <c r="AR68" s="254"/>
      <c r="AS68" s="254"/>
      <c r="AT68" s="254"/>
      <c r="AU68" s="254"/>
      <c r="AV68" s="254"/>
      <c r="AW68" s="254"/>
      <c r="AX68" s="254"/>
      <c r="AY68" s="254"/>
      <c r="AZ68" s="254"/>
      <c r="BA68" s="254"/>
      <c r="BB68" s="254"/>
      <c r="BC68" s="254"/>
      <c r="BD68" s="254"/>
      <c r="BE68" s="254"/>
      <c r="BF68" s="254"/>
      <c r="BG68" s="254"/>
      <c r="BH68" s="254"/>
      <c r="BI68" s="254"/>
      <c r="BJ68" s="254"/>
      <c r="BK68" s="254"/>
      <c r="BL68" s="254"/>
      <c r="BM68" s="254"/>
      <c r="BN68" s="254"/>
      <c r="BO68" s="254"/>
      <c r="BP68" s="254"/>
      <c r="BQ68" s="254"/>
      <c r="BR68" s="254"/>
      <c r="BS68" s="254"/>
      <c r="BT68" s="254"/>
      <c r="BU68" s="254"/>
      <c r="BV68" s="254"/>
      <c r="BW68" s="254"/>
      <c r="BX68" s="254"/>
      <c r="BY68" s="254"/>
      <c r="BZ68" s="254"/>
      <c r="CA68" s="254"/>
      <c r="CB68" s="254"/>
      <c r="CC68" s="254"/>
      <c r="CD68" s="254"/>
      <c r="CE68" s="254"/>
      <c r="CF68" s="254"/>
      <c r="CG68" s="254"/>
      <c r="CH68" s="254"/>
      <c r="CI68" s="254"/>
      <c r="CJ68" s="254"/>
      <c r="CK68" s="254"/>
      <c r="CL68" s="254"/>
      <c r="CM68" s="254"/>
      <c r="CN68" s="254"/>
      <c r="CO68" s="254"/>
      <c r="CP68" s="254"/>
      <c r="CQ68" s="254"/>
      <c r="CR68" s="254"/>
      <c r="CS68" s="254"/>
      <c r="CT68" s="254"/>
      <c r="CU68" s="254"/>
      <c r="CV68" s="254"/>
      <c r="CW68" s="254"/>
      <c r="CX68" s="254"/>
      <c r="CY68" s="254"/>
      <c r="CZ68" s="254"/>
      <c r="DA68" s="254"/>
      <c r="DB68" s="254"/>
      <c r="DC68" s="254"/>
      <c r="DD68" s="254"/>
      <c r="DE68" s="254"/>
      <c r="DF68" s="254"/>
      <c r="DG68" s="254"/>
      <c r="DH68" s="254"/>
      <c r="DI68" s="254"/>
      <c r="DJ68" s="254"/>
      <c r="DK68" s="254"/>
      <c r="DL68" s="254"/>
      <c r="DM68" s="254"/>
      <c r="DN68" s="254"/>
      <c r="DO68" s="254"/>
      <c r="DP68" s="254"/>
      <c r="DQ68" s="254"/>
      <c r="DR68" s="254"/>
      <c r="DS68" s="254"/>
      <c r="DT68" s="254"/>
      <c r="DU68" s="254"/>
      <c r="DV68" s="254"/>
      <c r="DW68" s="254"/>
      <c r="DX68" s="254"/>
      <c r="DY68" s="254"/>
      <c r="DZ68" s="254"/>
      <c r="EA68" s="254"/>
      <c r="EB68" s="254"/>
      <c r="EC68" s="254"/>
      <c r="ED68" s="254"/>
      <c r="EE68" s="254"/>
      <c r="EF68" s="254"/>
      <c r="EG68" s="254"/>
      <c r="EH68" s="254"/>
      <c r="EI68" s="254"/>
      <c r="EJ68" s="254"/>
      <c r="EK68" s="254"/>
      <c r="EL68" s="254"/>
      <c r="EM68" s="254"/>
      <c r="EN68" s="254"/>
      <c r="EO68" s="254"/>
      <c r="EP68" s="254"/>
      <c r="EQ68" s="254"/>
      <c r="ER68" s="254"/>
      <c r="ES68" s="254"/>
      <c r="ET68" s="254"/>
      <c r="EU68" s="254"/>
      <c r="EV68" s="254"/>
      <c r="EW68" s="254"/>
      <c r="EX68" s="254"/>
      <c r="EY68" s="254"/>
      <c r="EZ68" s="254"/>
      <c r="FA68" s="254"/>
      <c r="FB68" s="254"/>
      <c r="FC68" s="254"/>
      <c r="FD68" s="254"/>
      <c r="FE68" s="254"/>
      <c r="FF68" s="254"/>
      <c r="FG68" s="254"/>
      <c r="FH68" s="254"/>
      <c r="FI68" s="254"/>
      <c r="FJ68" s="254"/>
      <c r="FK68" s="254"/>
      <c r="FL68" s="254"/>
      <c r="FM68" s="254"/>
      <c r="FN68" s="254"/>
      <c r="FO68" s="254"/>
      <c r="FP68" s="254"/>
      <c r="FQ68" s="254"/>
      <c r="FR68" s="254"/>
      <c r="FS68" s="254"/>
      <c r="FT68" s="254"/>
      <c r="FU68" s="254"/>
      <c r="FV68" s="254"/>
      <c r="FW68" s="254"/>
      <c r="FX68" s="254"/>
      <c r="FY68" s="254"/>
      <c r="FZ68" s="254"/>
      <c r="GA68" s="254"/>
      <c r="GB68" s="254"/>
      <c r="GC68" s="254"/>
      <c r="GD68" s="254"/>
      <c r="GE68" s="254"/>
      <c r="GF68" s="254"/>
      <c r="GG68" s="254"/>
      <c r="GH68" s="254"/>
      <c r="GI68" s="254"/>
      <c r="GJ68" s="254"/>
      <c r="GK68" s="254"/>
      <c r="GL68" s="254"/>
      <c r="GM68" s="254"/>
      <c r="GN68" s="254"/>
      <c r="GO68" s="254"/>
      <c r="GP68" s="254"/>
      <c r="GQ68" s="254"/>
      <c r="GR68" s="254"/>
      <c r="GS68" s="254"/>
      <c r="GT68" s="254"/>
      <c r="GU68" s="254"/>
      <c r="GV68" s="254"/>
      <c r="GW68" s="254"/>
      <c r="GX68" s="254"/>
      <c r="GY68" s="254"/>
      <c r="GZ68" s="254"/>
      <c r="HA68" s="254"/>
      <c r="HB68" s="254"/>
      <c r="HC68" s="254"/>
      <c r="HD68" s="254"/>
      <c r="HE68" s="254"/>
      <c r="HF68" s="254"/>
      <c r="HG68" s="254"/>
      <c r="HH68" s="254"/>
      <c r="HI68" s="254"/>
      <c r="HJ68" s="254"/>
      <c r="HK68" s="254"/>
      <c r="HL68" s="254"/>
      <c r="HM68" s="254"/>
      <c r="HN68" s="254"/>
      <c r="HO68" s="254"/>
      <c r="HP68" s="254"/>
      <c r="HQ68" s="254"/>
      <c r="HR68" s="254"/>
      <c r="HS68" s="254"/>
      <c r="HT68" s="254"/>
      <c r="HU68" s="254"/>
      <c r="HV68" s="254"/>
      <c r="HW68" s="254"/>
      <c r="HX68" s="254"/>
      <c r="HY68" s="254"/>
      <c r="HZ68" s="254"/>
      <c r="IA68" s="254"/>
      <c r="IB68" s="254"/>
      <c r="IC68" s="254"/>
      <c r="ID68" s="254"/>
      <c r="IE68" s="254"/>
    </row>
    <row r="69" spans="1:239" s="154" customFormat="1" ht="15.75">
      <c r="A69" s="156"/>
      <c r="B69" s="184" t="s">
        <v>24</v>
      </c>
      <c r="C69" s="156"/>
      <c r="D69" s="156"/>
      <c r="E69" s="156"/>
      <c r="F69" s="254">
        <v>0</v>
      </c>
      <c r="G69" s="254">
        <f>(+G32-F79)*13264</f>
        <v>889483.8399999993</v>
      </c>
      <c r="H69" s="254">
        <f aca="true" t="shared" si="20" ref="H69:S69">+(H32-G32)*13264</f>
        <v>907273.5167999972</v>
      </c>
      <c r="I69" s="254">
        <f t="shared" si="20"/>
        <v>925418.9871360016</v>
      </c>
      <c r="J69" s="254">
        <f t="shared" si="20"/>
        <v>943927.3668787197</v>
      </c>
      <c r="K69" s="254">
        <f t="shared" si="20"/>
        <v>962805.9142162972</v>
      </c>
      <c r="L69" s="254">
        <f t="shared" si="20"/>
        <v>982062.0325006209</v>
      </c>
      <c r="M69" s="254">
        <f t="shared" si="20"/>
        <v>1001703.2731506306</v>
      </c>
      <c r="N69" s="254">
        <f t="shared" si="20"/>
        <v>1021737.3386136475</v>
      </c>
      <c r="O69" s="254">
        <f t="shared" si="20"/>
        <v>1042172.0853859202</v>
      </c>
      <c r="P69" s="254">
        <f t="shared" si="20"/>
        <v>1063015.527093635</v>
      </c>
      <c r="Q69" s="254">
        <f t="shared" si="20"/>
        <v>1084275.8376355148</v>
      </c>
      <c r="R69" s="254">
        <f t="shared" si="20"/>
        <v>1105961.3543882165</v>
      </c>
      <c r="S69" s="254">
        <f t="shared" si="20"/>
        <v>1128080.581475978</v>
      </c>
      <c r="T69" s="254"/>
      <c r="U69" s="254"/>
      <c r="V69" s="254"/>
      <c r="W69" s="254"/>
      <c r="X69" s="254"/>
      <c r="Y69" s="254"/>
      <c r="Z69" s="254"/>
      <c r="AA69" s="254"/>
      <c r="AB69" s="254"/>
      <c r="AC69" s="254"/>
      <c r="AD69" s="254"/>
      <c r="AE69" s="254"/>
      <c r="AF69" s="254"/>
      <c r="AG69" s="254"/>
      <c r="AH69" s="254"/>
      <c r="AI69" s="254"/>
      <c r="AJ69" s="254"/>
      <c r="AK69" s="254"/>
      <c r="AL69" s="254"/>
      <c r="AM69" s="254"/>
      <c r="AN69" s="254"/>
      <c r="AO69" s="254"/>
      <c r="AP69" s="254"/>
      <c r="AQ69" s="254"/>
      <c r="AR69" s="254"/>
      <c r="AS69" s="254"/>
      <c r="AT69" s="254"/>
      <c r="AU69" s="254"/>
      <c r="AV69" s="254"/>
      <c r="AW69" s="254"/>
      <c r="AX69" s="254"/>
      <c r="AY69" s="254"/>
      <c r="AZ69" s="254"/>
      <c r="BA69" s="254"/>
      <c r="BB69" s="254"/>
      <c r="BC69" s="254"/>
      <c r="BD69" s="254"/>
      <c r="BE69" s="254"/>
      <c r="BF69" s="254"/>
      <c r="BG69" s="254"/>
      <c r="BH69" s="254"/>
      <c r="BI69" s="254"/>
      <c r="BJ69" s="254"/>
      <c r="BK69" s="254"/>
      <c r="BL69" s="254"/>
      <c r="BM69" s="254"/>
      <c r="BN69" s="254"/>
      <c r="BO69" s="254"/>
      <c r="BP69" s="254"/>
      <c r="BQ69" s="254"/>
      <c r="BR69" s="254"/>
      <c r="BS69" s="254"/>
      <c r="BT69" s="254"/>
      <c r="BU69" s="254"/>
      <c r="BV69" s="254"/>
      <c r="BW69" s="254"/>
      <c r="BX69" s="254"/>
      <c r="BY69" s="254"/>
      <c r="BZ69" s="254"/>
      <c r="CA69" s="254"/>
      <c r="CB69" s="254"/>
      <c r="CC69" s="254"/>
      <c r="CD69" s="254"/>
      <c r="CE69" s="254"/>
      <c r="CF69" s="254"/>
      <c r="CG69" s="254"/>
      <c r="CH69" s="254"/>
      <c r="CI69" s="254"/>
      <c r="CJ69" s="254"/>
      <c r="CK69" s="254"/>
      <c r="CL69" s="254"/>
      <c r="CM69" s="254"/>
      <c r="CN69" s="254"/>
      <c r="CO69" s="254"/>
      <c r="CP69" s="254"/>
      <c r="CQ69" s="254"/>
      <c r="CR69" s="254"/>
      <c r="CS69" s="254"/>
      <c r="CT69" s="254"/>
      <c r="CU69" s="254"/>
      <c r="CV69" s="254"/>
      <c r="CW69" s="254"/>
      <c r="CX69" s="254"/>
      <c r="CY69" s="254"/>
      <c r="CZ69" s="254"/>
      <c r="DA69" s="254"/>
      <c r="DB69" s="254"/>
      <c r="DC69" s="254"/>
      <c r="DD69" s="254"/>
      <c r="DE69" s="254"/>
      <c r="DF69" s="254"/>
      <c r="DG69" s="254"/>
      <c r="DH69" s="254"/>
      <c r="DI69" s="254"/>
      <c r="DJ69" s="254"/>
      <c r="DK69" s="254"/>
      <c r="DL69" s="254"/>
      <c r="DM69" s="254"/>
      <c r="DN69" s="254"/>
      <c r="DO69" s="254"/>
      <c r="DP69" s="254"/>
      <c r="DQ69" s="254"/>
      <c r="DR69" s="254"/>
      <c r="DS69" s="254"/>
      <c r="DT69" s="254"/>
      <c r="DU69" s="254"/>
      <c r="DV69" s="254"/>
      <c r="DW69" s="254"/>
      <c r="DX69" s="254"/>
      <c r="DY69" s="254"/>
      <c r="DZ69" s="254"/>
      <c r="EA69" s="254"/>
      <c r="EB69" s="254"/>
      <c r="EC69" s="254"/>
      <c r="ED69" s="254"/>
      <c r="EE69" s="254"/>
      <c r="EF69" s="254"/>
      <c r="EG69" s="254"/>
      <c r="EH69" s="254"/>
      <c r="EI69" s="254"/>
      <c r="EJ69" s="254"/>
      <c r="EK69" s="254"/>
      <c r="EL69" s="254"/>
      <c r="EM69" s="254"/>
      <c r="EN69" s="254"/>
      <c r="EO69" s="254"/>
      <c r="EP69" s="254"/>
      <c r="EQ69" s="254"/>
      <c r="ER69" s="254"/>
      <c r="ES69" s="254"/>
      <c r="ET69" s="254"/>
      <c r="EU69" s="254"/>
      <c r="EV69" s="254"/>
      <c r="EW69" s="254"/>
      <c r="EX69" s="254"/>
      <c r="EY69" s="254"/>
      <c r="EZ69" s="254"/>
      <c r="FA69" s="254"/>
      <c r="FB69" s="254"/>
      <c r="FC69" s="254"/>
      <c r="FD69" s="254"/>
      <c r="FE69" s="254"/>
      <c r="FF69" s="254"/>
      <c r="FG69" s="254"/>
      <c r="FH69" s="254"/>
      <c r="FI69" s="254"/>
      <c r="FJ69" s="254"/>
      <c r="FK69" s="254"/>
      <c r="FL69" s="254"/>
      <c r="FM69" s="254"/>
      <c r="FN69" s="254"/>
      <c r="FO69" s="254"/>
      <c r="FP69" s="254"/>
      <c r="FQ69" s="254"/>
      <c r="FR69" s="254"/>
      <c r="FS69" s="254"/>
      <c r="FT69" s="254"/>
      <c r="FU69" s="254"/>
      <c r="FV69" s="254"/>
      <c r="FW69" s="254"/>
      <c r="FX69" s="254"/>
      <c r="FY69" s="254"/>
      <c r="FZ69" s="254"/>
      <c r="GA69" s="254"/>
      <c r="GB69" s="254"/>
      <c r="GC69" s="254"/>
      <c r="GD69" s="254"/>
      <c r="GE69" s="254"/>
      <c r="GF69" s="254"/>
      <c r="GG69" s="254"/>
      <c r="GH69" s="254"/>
      <c r="GI69" s="254"/>
      <c r="GJ69" s="254"/>
      <c r="GK69" s="254"/>
      <c r="GL69" s="254"/>
      <c r="GM69" s="254"/>
      <c r="GN69" s="254"/>
      <c r="GO69" s="254"/>
      <c r="GP69" s="254"/>
      <c r="GQ69" s="254"/>
      <c r="GR69" s="254"/>
      <c r="GS69" s="254"/>
      <c r="GT69" s="254"/>
      <c r="GU69" s="254"/>
      <c r="GV69" s="254"/>
      <c r="GW69" s="254"/>
      <c r="GX69" s="254"/>
      <c r="GY69" s="254"/>
      <c r="GZ69" s="254"/>
      <c r="HA69" s="254"/>
      <c r="HB69" s="254"/>
      <c r="HC69" s="254"/>
      <c r="HD69" s="254"/>
      <c r="HE69" s="254"/>
      <c r="HF69" s="254"/>
      <c r="HG69" s="254"/>
      <c r="HH69" s="254"/>
      <c r="HI69" s="254"/>
      <c r="HJ69" s="254"/>
      <c r="HK69" s="254"/>
      <c r="HL69" s="254"/>
      <c r="HM69" s="254"/>
      <c r="HN69" s="254"/>
      <c r="HO69" s="254"/>
      <c r="HP69" s="254"/>
      <c r="HQ69" s="254"/>
      <c r="HR69" s="254"/>
      <c r="HS69" s="254"/>
      <c r="HT69" s="254"/>
      <c r="HU69" s="254"/>
      <c r="HV69" s="254"/>
      <c r="HW69" s="254"/>
      <c r="HX69" s="254"/>
      <c r="HY69" s="254"/>
      <c r="HZ69" s="254"/>
      <c r="IA69" s="254"/>
      <c r="IB69" s="254"/>
      <c r="IC69" s="254"/>
      <c r="ID69" s="254"/>
      <c r="IE69" s="254"/>
    </row>
    <row r="70" spans="1:239" s="154" customFormat="1" ht="15.75">
      <c r="A70" s="156"/>
      <c r="B70" s="184" t="s">
        <v>25</v>
      </c>
      <c r="C70" s="156"/>
      <c r="D70" s="156"/>
      <c r="E70" s="156"/>
      <c r="F70" s="254">
        <v>0</v>
      </c>
      <c r="G70" s="254">
        <f>(+G33-F80)*20240</f>
        <v>526240</v>
      </c>
      <c r="H70" s="254">
        <f aca="true" t="shared" si="21" ref="H70:S70">+(H33-G33)*20240</f>
        <v>536764.7999999996</v>
      </c>
      <c r="I70" s="254">
        <f t="shared" si="21"/>
        <v>547500.0960000016</v>
      </c>
      <c r="J70" s="254">
        <f t="shared" si="21"/>
        <v>558450.09792</v>
      </c>
      <c r="K70" s="254">
        <f t="shared" si="21"/>
        <v>569619.0998784003</v>
      </c>
      <c r="L70" s="254">
        <f t="shared" si="21"/>
        <v>581011.481875967</v>
      </c>
      <c r="M70" s="254">
        <f t="shared" si="21"/>
        <v>592631.7115134858</v>
      </c>
      <c r="N70" s="254">
        <f t="shared" si="21"/>
        <v>604484.3457437562</v>
      </c>
      <c r="O70" s="254">
        <f t="shared" si="21"/>
        <v>616574.0326586302</v>
      </c>
      <c r="P70" s="254">
        <f t="shared" si="21"/>
        <v>628905.5133118026</v>
      </c>
      <c r="Q70" s="254">
        <f t="shared" si="21"/>
        <v>641483.6235780418</v>
      </c>
      <c r="R70" s="254">
        <f t="shared" si="21"/>
        <v>654313.2960496033</v>
      </c>
      <c r="S70" s="254">
        <f t="shared" si="21"/>
        <v>667399.5619705936</v>
      </c>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4"/>
      <c r="AS70" s="254"/>
      <c r="AT70" s="254"/>
      <c r="AU70" s="254"/>
      <c r="AV70" s="254"/>
      <c r="AW70" s="254"/>
      <c r="AX70" s="254"/>
      <c r="AY70" s="254"/>
      <c r="AZ70" s="254"/>
      <c r="BA70" s="254"/>
      <c r="BB70" s="254"/>
      <c r="BC70" s="254"/>
      <c r="BD70" s="254"/>
      <c r="BE70" s="254"/>
      <c r="BF70" s="254"/>
      <c r="BG70" s="254"/>
      <c r="BH70" s="254"/>
      <c r="BI70" s="254"/>
      <c r="BJ70" s="254"/>
      <c r="BK70" s="254"/>
      <c r="BL70" s="254"/>
      <c r="BM70" s="254"/>
      <c r="BN70" s="254"/>
      <c r="BO70" s="254"/>
      <c r="BP70" s="254"/>
      <c r="BQ70" s="254"/>
      <c r="BR70" s="254"/>
      <c r="BS70" s="254"/>
      <c r="BT70" s="254"/>
      <c r="BU70" s="254"/>
      <c r="BV70" s="254"/>
      <c r="BW70" s="254"/>
      <c r="BX70" s="254"/>
      <c r="BY70" s="254"/>
      <c r="BZ70" s="254"/>
      <c r="CA70" s="254"/>
      <c r="CB70" s="254"/>
      <c r="CC70" s="254"/>
      <c r="CD70" s="254"/>
      <c r="CE70" s="254"/>
      <c r="CF70" s="254"/>
      <c r="CG70" s="254"/>
      <c r="CH70" s="254"/>
      <c r="CI70" s="254"/>
      <c r="CJ70" s="254"/>
      <c r="CK70" s="254"/>
      <c r="CL70" s="254"/>
      <c r="CM70" s="254"/>
      <c r="CN70" s="254"/>
      <c r="CO70" s="254"/>
      <c r="CP70" s="254"/>
      <c r="CQ70" s="254"/>
      <c r="CR70" s="254"/>
      <c r="CS70" s="254"/>
      <c r="CT70" s="254"/>
      <c r="CU70" s="254"/>
      <c r="CV70" s="254"/>
      <c r="CW70" s="254"/>
      <c r="CX70" s="254"/>
      <c r="CY70" s="254"/>
      <c r="CZ70" s="254"/>
      <c r="DA70" s="254"/>
      <c r="DB70" s="254"/>
      <c r="DC70" s="254"/>
      <c r="DD70" s="254"/>
      <c r="DE70" s="254"/>
      <c r="DF70" s="254"/>
      <c r="DG70" s="254"/>
      <c r="DH70" s="254"/>
      <c r="DI70" s="254"/>
      <c r="DJ70" s="254"/>
      <c r="DK70" s="254"/>
      <c r="DL70" s="254"/>
      <c r="DM70" s="254"/>
      <c r="DN70" s="254"/>
      <c r="DO70" s="254"/>
      <c r="DP70" s="254"/>
      <c r="DQ70" s="254"/>
      <c r="DR70" s="254"/>
      <c r="DS70" s="254"/>
      <c r="DT70" s="254"/>
      <c r="DU70" s="254"/>
      <c r="DV70" s="254"/>
      <c r="DW70" s="254"/>
      <c r="DX70" s="254"/>
      <c r="DY70" s="254"/>
      <c r="DZ70" s="254"/>
      <c r="EA70" s="254"/>
      <c r="EB70" s="254"/>
      <c r="EC70" s="254"/>
      <c r="ED70" s="254"/>
      <c r="EE70" s="254"/>
      <c r="EF70" s="254"/>
      <c r="EG70" s="254"/>
      <c r="EH70" s="254"/>
      <c r="EI70" s="254"/>
      <c r="EJ70" s="254"/>
      <c r="EK70" s="254"/>
      <c r="EL70" s="254"/>
      <c r="EM70" s="254"/>
      <c r="EN70" s="254"/>
      <c r="EO70" s="254"/>
      <c r="EP70" s="254"/>
      <c r="EQ70" s="254"/>
      <c r="ER70" s="254"/>
      <c r="ES70" s="254"/>
      <c r="ET70" s="254"/>
      <c r="EU70" s="254"/>
      <c r="EV70" s="254"/>
      <c r="EW70" s="254"/>
      <c r="EX70" s="254"/>
      <c r="EY70" s="254"/>
      <c r="EZ70" s="254"/>
      <c r="FA70" s="254"/>
      <c r="FB70" s="254"/>
      <c r="FC70" s="254"/>
      <c r="FD70" s="254"/>
      <c r="FE70" s="254"/>
      <c r="FF70" s="254"/>
      <c r="FG70" s="254"/>
      <c r="FH70" s="254"/>
      <c r="FI70" s="254"/>
      <c r="FJ70" s="254"/>
      <c r="FK70" s="254"/>
      <c r="FL70" s="254"/>
      <c r="FM70" s="254"/>
      <c r="FN70" s="254"/>
      <c r="FO70" s="254"/>
      <c r="FP70" s="254"/>
      <c r="FQ70" s="254"/>
      <c r="FR70" s="254"/>
      <c r="FS70" s="254"/>
      <c r="FT70" s="254"/>
      <c r="FU70" s="254"/>
      <c r="FV70" s="254"/>
      <c r="FW70" s="254"/>
      <c r="FX70" s="254"/>
      <c r="FY70" s="254"/>
      <c r="FZ70" s="254"/>
      <c r="GA70" s="254"/>
      <c r="GB70" s="254"/>
      <c r="GC70" s="254"/>
      <c r="GD70" s="254"/>
      <c r="GE70" s="254"/>
      <c r="GF70" s="254"/>
      <c r="GG70" s="254"/>
      <c r="GH70" s="254"/>
      <c r="GI70" s="254"/>
      <c r="GJ70" s="254"/>
      <c r="GK70" s="254"/>
      <c r="GL70" s="254"/>
      <c r="GM70" s="254"/>
      <c r="GN70" s="254"/>
      <c r="GO70" s="254"/>
      <c r="GP70" s="254"/>
      <c r="GQ70" s="254"/>
      <c r="GR70" s="254"/>
      <c r="GS70" s="254"/>
      <c r="GT70" s="254"/>
      <c r="GU70" s="254"/>
      <c r="GV70" s="254"/>
      <c r="GW70" s="254"/>
      <c r="GX70" s="254"/>
      <c r="GY70" s="254"/>
      <c r="GZ70" s="254"/>
      <c r="HA70" s="254"/>
      <c r="HB70" s="254"/>
      <c r="HC70" s="254"/>
      <c r="HD70" s="254"/>
      <c r="HE70" s="254"/>
      <c r="HF70" s="254"/>
      <c r="HG70" s="254"/>
      <c r="HH70" s="254"/>
      <c r="HI70" s="254"/>
      <c r="HJ70" s="254"/>
      <c r="HK70" s="254"/>
      <c r="HL70" s="254"/>
      <c r="HM70" s="254"/>
      <c r="HN70" s="254"/>
      <c r="HO70" s="254"/>
      <c r="HP70" s="254"/>
      <c r="HQ70" s="254"/>
      <c r="HR70" s="254"/>
      <c r="HS70" s="254"/>
      <c r="HT70" s="254"/>
      <c r="HU70" s="254"/>
      <c r="HV70" s="254"/>
      <c r="HW70" s="254"/>
      <c r="HX70" s="254"/>
      <c r="HY70" s="254"/>
      <c r="HZ70" s="254"/>
      <c r="IA70" s="254"/>
      <c r="IB70" s="254"/>
      <c r="IC70" s="254"/>
      <c r="ID70" s="254"/>
      <c r="IE70" s="254"/>
    </row>
    <row r="71" spans="1:239" s="154" customFormat="1" ht="15.75">
      <c r="A71" s="156"/>
      <c r="B71" s="156"/>
      <c r="C71" s="156"/>
      <c r="D71" s="156"/>
      <c r="E71" s="156"/>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3"/>
      <c r="AX71" s="153"/>
      <c r="AY71" s="153"/>
      <c r="AZ71" s="153"/>
      <c r="BA71" s="153"/>
      <c r="BB71" s="153"/>
      <c r="BC71" s="153"/>
      <c r="BD71" s="153"/>
      <c r="BE71" s="153"/>
      <c r="BF71" s="153"/>
      <c r="BG71" s="153"/>
      <c r="BH71" s="153"/>
      <c r="BI71" s="153"/>
      <c r="BJ71" s="153"/>
      <c r="BK71" s="153"/>
      <c r="BL71" s="153"/>
      <c r="BM71" s="153"/>
      <c r="BN71" s="153"/>
      <c r="BO71" s="153"/>
      <c r="BP71" s="153"/>
      <c r="BQ71" s="153"/>
      <c r="BR71" s="153"/>
      <c r="BS71" s="153"/>
      <c r="BT71" s="153"/>
      <c r="BU71" s="153"/>
      <c r="BV71" s="153"/>
      <c r="BW71" s="153"/>
      <c r="BX71" s="153"/>
      <c r="BY71" s="153"/>
      <c r="BZ71" s="153"/>
      <c r="CA71" s="153"/>
      <c r="CB71" s="153"/>
      <c r="CC71" s="153"/>
      <c r="CD71" s="153"/>
      <c r="CE71" s="153"/>
      <c r="CF71" s="153"/>
      <c r="CG71" s="153"/>
      <c r="CH71" s="153"/>
      <c r="CI71" s="153"/>
      <c r="CJ71" s="153"/>
      <c r="CK71" s="153"/>
      <c r="CL71" s="153"/>
      <c r="CM71" s="153"/>
      <c r="CN71" s="153"/>
      <c r="CO71" s="153"/>
      <c r="CP71" s="153"/>
      <c r="CQ71" s="153"/>
      <c r="CR71" s="153"/>
      <c r="CS71" s="153"/>
      <c r="CT71" s="153"/>
      <c r="CU71" s="153"/>
      <c r="CV71" s="153"/>
      <c r="CW71" s="153"/>
      <c r="CX71" s="153"/>
      <c r="CY71" s="153"/>
      <c r="CZ71" s="153"/>
      <c r="DA71" s="153"/>
      <c r="DB71" s="153"/>
      <c r="DC71" s="153"/>
      <c r="DD71" s="153"/>
      <c r="DE71" s="153"/>
      <c r="DF71" s="153"/>
      <c r="DG71" s="153"/>
      <c r="DH71" s="153"/>
      <c r="DI71" s="153"/>
      <c r="DJ71" s="153"/>
      <c r="DK71" s="153"/>
      <c r="DL71" s="153"/>
      <c r="DM71" s="153"/>
      <c r="DN71" s="153"/>
      <c r="DO71" s="153"/>
      <c r="DP71" s="153"/>
      <c r="DQ71" s="153"/>
      <c r="DR71" s="153"/>
      <c r="DS71" s="153"/>
      <c r="DT71" s="153"/>
      <c r="DU71" s="153"/>
      <c r="DV71" s="153"/>
      <c r="DW71" s="153"/>
      <c r="DX71" s="153"/>
      <c r="DY71" s="153"/>
      <c r="DZ71" s="153"/>
      <c r="EA71" s="153"/>
      <c r="EB71" s="153"/>
      <c r="EC71" s="153"/>
      <c r="ED71" s="153"/>
      <c r="EE71" s="153"/>
      <c r="EF71" s="153"/>
      <c r="EG71" s="153"/>
      <c r="EH71" s="153"/>
      <c r="EI71" s="153"/>
      <c r="EJ71" s="153"/>
      <c r="EK71" s="153"/>
      <c r="EL71" s="153"/>
      <c r="EM71" s="153"/>
      <c r="EN71" s="153"/>
      <c r="EO71" s="153"/>
      <c r="EP71" s="153"/>
      <c r="EQ71" s="153"/>
      <c r="ER71" s="153"/>
      <c r="ES71" s="153"/>
      <c r="ET71" s="153"/>
      <c r="EU71" s="153"/>
      <c r="EV71" s="153"/>
      <c r="EW71" s="153"/>
      <c r="EX71" s="153"/>
      <c r="EY71" s="153"/>
      <c r="EZ71" s="153"/>
      <c r="FA71" s="153"/>
      <c r="FB71" s="153"/>
      <c r="FC71" s="153"/>
      <c r="FD71" s="153"/>
      <c r="FE71" s="153"/>
      <c r="FF71" s="153"/>
      <c r="FG71" s="153"/>
      <c r="FH71" s="153"/>
      <c r="FI71" s="153"/>
      <c r="FJ71" s="153"/>
      <c r="FK71" s="153"/>
      <c r="FL71" s="153"/>
      <c r="FM71" s="153"/>
      <c r="FN71" s="153"/>
      <c r="FO71" s="153"/>
      <c r="FP71" s="153"/>
      <c r="FQ71" s="153"/>
      <c r="FR71" s="153"/>
      <c r="FS71" s="153"/>
      <c r="FT71" s="153"/>
      <c r="FU71" s="153"/>
      <c r="FV71" s="153"/>
      <c r="FW71" s="153"/>
      <c r="FX71" s="153"/>
      <c r="FY71" s="153"/>
      <c r="FZ71" s="153"/>
      <c r="GA71" s="153"/>
      <c r="GB71" s="153"/>
      <c r="GC71" s="153"/>
      <c r="GD71" s="153"/>
      <c r="GE71" s="153"/>
      <c r="GF71" s="153"/>
      <c r="GG71" s="153"/>
      <c r="GH71" s="153"/>
      <c r="GI71" s="153"/>
      <c r="GJ71" s="153"/>
      <c r="GK71" s="153"/>
      <c r="GL71" s="153"/>
      <c r="GM71" s="153"/>
      <c r="GN71" s="153"/>
      <c r="GO71" s="153"/>
      <c r="GP71" s="153"/>
      <c r="GQ71" s="153"/>
      <c r="GR71" s="153"/>
      <c r="GS71" s="153"/>
      <c r="GT71" s="153"/>
      <c r="GU71" s="153"/>
      <c r="GV71" s="153"/>
      <c r="GW71" s="153"/>
      <c r="GX71" s="153"/>
      <c r="GY71" s="153"/>
      <c r="GZ71" s="153"/>
      <c r="HA71" s="153"/>
      <c r="HB71" s="153"/>
      <c r="HC71" s="153"/>
      <c r="HD71" s="153"/>
      <c r="HE71" s="153"/>
      <c r="HF71" s="153"/>
      <c r="HG71" s="153"/>
      <c r="HH71" s="153"/>
      <c r="HI71" s="153"/>
      <c r="HJ71" s="153"/>
      <c r="HK71" s="153"/>
      <c r="HL71" s="153"/>
      <c r="HM71" s="153"/>
      <c r="HN71" s="153"/>
      <c r="HO71" s="153"/>
      <c r="HP71" s="153"/>
      <c r="HQ71" s="153"/>
      <c r="HR71" s="153"/>
      <c r="HS71" s="153"/>
      <c r="HT71" s="153"/>
      <c r="HU71" s="153"/>
      <c r="HV71" s="153"/>
      <c r="HW71" s="153"/>
      <c r="HX71" s="153"/>
      <c r="HY71" s="153"/>
      <c r="HZ71" s="153"/>
      <c r="IA71" s="153"/>
      <c r="IB71" s="153"/>
      <c r="IC71" s="153"/>
      <c r="ID71" s="153"/>
      <c r="IE71" s="153"/>
    </row>
    <row r="72" spans="1:239" s="154" customFormat="1" ht="15.75">
      <c r="A72" s="156"/>
      <c r="B72" s="202" t="s">
        <v>31</v>
      </c>
      <c r="C72" s="156"/>
      <c r="D72" s="156"/>
      <c r="E72" s="156"/>
      <c r="F72" s="255">
        <f aca="true" t="shared" si="22" ref="F72:S72">SUM(F67:F71)</f>
        <v>0</v>
      </c>
      <c r="G72" s="255">
        <f t="shared" si="22"/>
        <v>9807680.84</v>
      </c>
      <c r="H72" s="255">
        <f t="shared" si="22"/>
        <v>3224397.3167999964</v>
      </c>
      <c r="I72" s="255">
        <f t="shared" si="22"/>
        <v>2890185.9631360085</v>
      </c>
      <c r="J72" s="255">
        <f t="shared" si="22"/>
        <v>2933817.013598719</v>
      </c>
      <c r="K72" s="255">
        <f t="shared" si="22"/>
        <v>2978178.9583826913</v>
      </c>
      <c r="L72" s="255">
        <f t="shared" si="22"/>
        <v>3023284.998107465</v>
      </c>
      <c r="M72" s="255">
        <f t="shared" si="22"/>
        <v>3069148.583232299</v>
      </c>
      <c r="N72" s="255">
        <f t="shared" si="22"/>
        <v>3115783.4189112782</v>
      </c>
      <c r="O72" s="255">
        <f t="shared" si="22"/>
        <v>3163203.4699439583</v>
      </c>
      <c r="P72" s="255">
        <f t="shared" si="22"/>
        <v>3211422.9658238376</v>
      </c>
      <c r="Q72" s="255">
        <f t="shared" si="22"/>
        <v>3260456.405886147</v>
      </c>
      <c r="R72" s="255">
        <f t="shared" si="22"/>
        <v>3310318.5645571304</v>
      </c>
      <c r="S72" s="255">
        <f t="shared" si="22"/>
        <v>3361024.496707081</v>
      </c>
      <c r="T72" s="255"/>
      <c r="U72" s="255"/>
      <c r="V72" s="255"/>
      <c r="W72" s="255"/>
      <c r="X72" s="255"/>
      <c r="Y72" s="255"/>
      <c r="Z72" s="255"/>
      <c r="AA72" s="255"/>
      <c r="AB72" s="255"/>
      <c r="AC72" s="255"/>
      <c r="AD72" s="255"/>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c r="BO72" s="255"/>
      <c r="BP72" s="255"/>
      <c r="BQ72" s="255"/>
      <c r="BR72" s="255"/>
      <c r="BS72" s="255"/>
      <c r="BT72" s="255"/>
      <c r="BU72" s="255"/>
      <c r="BV72" s="255"/>
      <c r="BW72" s="255"/>
      <c r="BX72" s="255"/>
      <c r="BY72" s="255"/>
      <c r="BZ72" s="255"/>
      <c r="CA72" s="255"/>
      <c r="CB72" s="255"/>
      <c r="CC72" s="255"/>
      <c r="CD72" s="255"/>
      <c r="CE72" s="255"/>
      <c r="CF72" s="255"/>
      <c r="CG72" s="255"/>
      <c r="CH72" s="255"/>
      <c r="CI72" s="255"/>
      <c r="CJ72" s="255"/>
      <c r="CK72" s="255"/>
      <c r="CL72" s="255"/>
      <c r="CM72" s="255"/>
      <c r="CN72" s="255"/>
      <c r="CO72" s="255"/>
      <c r="CP72" s="255"/>
      <c r="CQ72" s="255"/>
      <c r="CR72" s="255"/>
      <c r="CS72" s="255"/>
      <c r="CT72" s="255"/>
      <c r="CU72" s="255"/>
      <c r="CV72" s="255"/>
      <c r="CW72" s="255"/>
      <c r="CX72" s="255"/>
      <c r="CY72" s="255"/>
      <c r="CZ72" s="255"/>
      <c r="DA72" s="255"/>
      <c r="DB72" s="255"/>
      <c r="DC72" s="255"/>
      <c r="DD72" s="255"/>
      <c r="DE72" s="255"/>
      <c r="DF72" s="255"/>
      <c r="DG72" s="255"/>
      <c r="DH72" s="255"/>
      <c r="DI72" s="255"/>
      <c r="DJ72" s="255"/>
      <c r="DK72" s="255"/>
      <c r="DL72" s="255"/>
      <c r="DM72" s="255"/>
      <c r="DN72" s="255"/>
      <c r="DO72" s="255"/>
      <c r="DP72" s="255"/>
      <c r="DQ72" s="255"/>
      <c r="DR72" s="255"/>
      <c r="DS72" s="255"/>
      <c r="DT72" s="255"/>
      <c r="DU72" s="255"/>
      <c r="DV72" s="255"/>
      <c r="DW72" s="255"/>
      <c r="DX72" s="255"/>
      <c r="DY72" s="255"/>
      <c r="DZ72" s="255"/>
      <c r="EA72" s="255"/>
      <c r="EB72" s="255"/>
      <c r="EC72" s="255"/>
      <c r="ED72" s="255"/>
      <c r="EE72" s="255"/>
      <c r="EF72" s="255"/>
      <c r="EG72" s="255"/>
      <c r="EH72" s="255"/>
      <c r="EI72" s="255"/>
      <c r="EJ72" s="255"/>
      <c r="EK72" s="255"/>
      <c r="EL72" s="255"/>
      <c r="EM72" s="255"/>
      <c r="EN72" s="255"/>
      <c r="EO72" s="255"/>
      <c r="EP72" s="255"/>
      <c r="EQ72" s="255"/>
      <c r="ER72" s="255"/>
      <c r="ES72" s="255"/>
      <c r="ET72" s="255"/>
      <c r="EU72" s="255"/>
      <c r="EV72" s="255"/>
      <c r="EW72" s="255"/>
      <c r="EX72" s="255"/>
      <c r="EY72" s="255"/>
      <c r="EZ72" s="255"/>
      <c r="FA72" s="255"/>
      <c r="FB72" s="255"/>
      <c r="FC72" s="255"/>
      <c r="FD72" s="255"/>
      <c r="FE72" s="255"/>
      <c r="FF72" s="255"/>
      <c r="FG72" s="255"/>
      <c r="FH72" s="255"/>
      <c r="FI72" s="255"/>
      <c r="FJ72" s="255"/>
      <c r="FK72" s="255"/>
      <c r="FL72" s="255"/>
      <c r="FM72" s="255"/>
      <c r="FN72" s="255"/>
      <c r="FO72" s="255"/>
      <c r="FP72" s="255"/>
      <c r="FQ72" s="255"/>
      <c r="FR72" s="255"/>
      <c r="FS72" s="255"/>
      <c r="FT72" s="255"/>
      <c r="FU72" s="255"/>
      <c r="FV72" s="255"/>
      <c r="FW72" s="255"/>
      <c r="FX72" s="255"/>
      <c r="FY72" s="255"/>
      <c r="FZ72" s="255"/>
      <c r="GA72" s="255"/>
      <c r="GB72" s="255"/>
      <c r="GC72" s="255"/>
      <c r="GD72" s="255"/>
      <c r="GE72" s="255"/>
      <c r="GF72" s="255"/>
      <c r="GG72" s="255"/>
      <c r="GH72" s="255"/>
      <c r="GI72" s="255"/>
      <c r="GJ72" s="255"/>
      <c r="GK72" s="255"/>
      <c r="GL72" s="255"/>
      <c r="GM72" s="255"/>
      <c r="GN72" s="255"/>
      <c r="GO72" s="255"/>
      <c r="GP72" s="255"/>
      <c r="GQ72" s="255"/>
      <c r="GR72" s="255"/>
      <c r="GS72" s="255"/>
      <c r="GT72" s="255"/>
      <c r="GU72" s="255"/>
      <c r="GV72" s="255"/>
      <c r="GW72" s="255"/>
      <c r="GX72" s="255"/>
      <c r="GY72" s="255"/>
      <c r="GZ72" s="255"/>
      <c r="HA72" s="255"/>
      <c r="HB72" s="255"/>
      <c r="HC72" s="255"/>
      <c r="HD72" s="255"/>
      <c r="HE72" s="255"/>
      <c r="HF72" s="255"/>
      <c r="HG72" s="255"/>
      <c r="HH72" s="255"/>
      <c r="HI72" s="255"/>
      <c r="HJ72" s="255"/>
      <c r="HK72" s="255"/>
      <c r="HL72" s="255"/>
      <c r="HM72" s="255"/>
      <c r="HN72" s="255"/>
      <c r="HO72" s="255"/>
      <c r="HP72" s="255"/>
      <c r="HQ72" s="255"/>
      <c r="HR72" s="255"/>
      <c r="HS72" s="255"/>
      <c r="HT72" s="255"/>
      <c r="HU72" s="255"/>
      <c r="HV72" s="255"/>
      <c r="HW72" s="255"/>
      <c r="HX72" s="255"/>
      <c r="HY72" s="255"/>
      <c r="HZ72" s="255"/>
      <c r="IA72" s="255"/>
      <c r="IB72" s="255"/>
      <c r="IC72" s="255"/>
      <c r="ID72" s="255"/>
      <c r="IE72" s="255"/>
    </row>
    <row r="73" spans="1:239" s="154" customFormat="1" ht="15.75">
      <c r="A73" s="156"/>
      <c r="B73" s="156"/>
      <c r="C73" s="156"/>
      <c r="D73" s="156"/>
      <c r="E73" s="156"/>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c r="AJ73" s="153"/>
      <c r="AK73" s="153"/>
      <c r="AL73" s="153"/>
      <c r="AM73" s="153"/>
      <c r="AN73" s="153"/>
      <c r="AO73" s="153"/>
      <c r="AP73" s="153"/>
      <c r="AQ73" s="153"/>
      <c r="AR73" s="153"/>
      <c r="AS73" s="153"/>
      <c r="AT73" s="153"/>
      <c r="AU73" s="153"/>
      <c r="AV73" s="153"/>
      <c r="AW73" s="153"/>
      <c r="AX73" s="153"/>
      <c r="AY73" s="153"/>
      <c r="AZ73" s="153"/>
      <c r="BA73" s="153"/>
      <c r="BB73" s="153"/>
      <c r="BC73" s="153"/>
      <c r="BD73" s="153"/>
      <c r="BE73" s="153"/>
      <c r="BF73" s="153"/>
      <c r="BG73" s="153"/>
      <c r="BH73" s="153"/>
      <c r="BI73" s="153"/>
      <c r="BJ73" s="153"/>
      <c r="BK73" s="153"/>
      <c r="BL73" s="153"/>
      <c r="BM73" s="153"/>
      <c r="BN73" s="153"/>
      <c r="BO73" s="153"/>
      <c r="BP73" s="153"/>
      <c r="BQ73" s="153"/>
      <c r="BR73" s="153"/>
      <c r="BS73" s="153"/>
      <c r="BT73" s="153"/>
      <c r="BU73" s="153"/>
      <c r="BV73" s="153"/>
      <c r="BW73" s="153"/>
      <c r="BX73" s="153"/>
      <c r="BY73" s="153"/>
      <c r="BZ73" s="153"/>
      <c r="CA73" s="153"/>
      <c r="CB73" s="153"/>
      <c r="CC73" s="153"/>
      <c r="CD73" s="153"/>
      <c r="CE73" s="153"/>
      <c r="CF73" s="153"/>
      <c r="CG73" s="153"/>
      <c r="CH73" s="153"/>
      <c r="CI73" s="153"/>
      <c r="CJ73" s="153"/>
      <c r="CK73" s="153"/>
      <c r="CL73" s="153"/>
      <c r="CM73" s="153"/>
      <c r="CN73" s="153"/>
      <c r="CO73" s="153"/>
      <c r="CP73" s="153"/>
      <c r="CQ73" s="153"/>
      <c r="CR73" s="153"/>
      <c r="CS73" s="153"/>
      <c r="CT73" s="153"/>
      <c r="CU73" s="153"/>
      <c r="CV73" s="153"/>
      <c r="CW73" s="153"/>
      <c r="CX73" s="153"/>
      <c r="CY73" s="153"/>
      <c r="CZ73" s="153"/>
      <c r="DA73" s="153"/>
      <c r="DB73" s="153"/>
      <c r="DC73" s="153"/>
      <c r="DD73" s="153"/>
      <c r="DE73" s="153"/>
      <c r="DF73" s="153"/>
      <c r="DG73" s="153"/>
      <c r="DH73" s="153"/>
      <c r="DI73" s="153"/>
      <c r="DJ73" s="153"/>
      <c r="DK73" s="153"/>
      <c r="DL73" s="153"/>
      <c r="DM73" s="153"/>
      <c r="DN73" s="153"/>
      <c r="DO73" s="153"/>
      <c r="DP73" s="153"/>
      <c r="DQ73" s="153"/>
      <c r="DR73" s="153"/>
      <c r="DS73" s="153"/>
      <c r="DT73" s="153"/>
      <c r="DU73" s="153"/>
      <c r="DV73" s="153"/>
      <c r="DW73" s="153"/>
      <c r="DX73" s="153"/>
      <c r="DY73" s="153"/>
      <c r="DZ73" s="153"/>
      <c r="EA73" s="153"/>
      <c r="EB73" s="153"/>
      <c r="EC73" s="153"/>
      <c r="ED73" s="153"/>
      <c r="EE73" s="153"/>
      <c r="EF73" s="153"/>
      <c r="EG73" s="153"/>
      <c r="EH73" s="153"/>
      <c r="EI73" s="153"/>
      <c r="EJ73" s="153"/>
      <c r="EK73" s="153"/>
      <c r="EL73" s="153"/>
      <c r="EM73" s="153"/>
      <c r="EN73" s="153"/>
      <c r="EO73" s="153"/>
      <c r="EP73" s="153"/>
      <c r="EQ73" s="153"/>
      <c r="ER73" s="153"/>
      <c r="ES73" s="153"/>
      <c r="ET73" s="153"/>
      <c r="EU73" s="153"/>
      <c r="EV73" s="153"/>
      <c r="EW73" s="153"/>
      <c r="EX73" s="153"/>
      <c r="EY73" s="153"/>
      <c r="EZ73" s="153"/>
      <c r="FA73" s="153"/>
      <c r="FB73" s="153"/>
      <c r="FC73" s="153"/>
      <c r="FD73" s="153"/>
      <c r="FE73" s="153"/>
      <c r="FF73" s="153"/>
      <c r="FG73" s="153"/>
      <c r="FH73" s="153"/>
      <c r="FI73" s="153"/>
      <c r="FJ73" s="153"/>
      <c r="FK73" s="153"/>
      <c r="FL73" s="153"/>
      <c r="FM73" s="153"/>
      <c r="FN73" s="153"/>
      <c r="FO73" s="153"/>
      <c r="FP73" s="153"/>
      <c r="FQ73" s="153"/>
      <c r="FR73" s="153"/>
      <c r="FS73" s="153"/>
      <c r="FT73" s="153"/>
      <c r="FU73" s="153"/>
      <c r="FV73" s="153"/>
      <c r="FW73" s="153"/>
      <c r="FX73" s="153"/>
      <c r="FY73" s="153"/>
      <c r="FZ73" s="153"/>
      <c r="GA73" s="153"/>
      <c r="GB73" s="153"/>
      <c r="GC73" s="153"/>
      <c r="GD73" s="153"/>
      <c r="GE73" s="153"/>
      <c r="GF73" s="153"/>
      <c r="GG73" s="153"/>
      <c r="GH73" s="153"/>
      <c r="GI73" s="153"/>
      <c r="GJ73" s="153"/>
      <c r="GK73" s="153"/>
      <c r="GL73" s="153"/>
      <c r="GM73" s="153"/>
      <c r="GN73" s="153"/>
      <c r="GO73" s="153"/>
      <c r="GP73" s="153"/>
      <c r="GQ73" s="153"/>
      <c r="GR73" s="153"/>
      <c r="GS73" s="153"/>
      <c r="GT73" s="153"/>
      <c r="GU73" s="153"/>
      <c r="GV73" s="153"/>
      <c r="GW73" s="153"/>
      <c r="GX73" s="153"/>
      <c r="GY73" s="153"/>
      <c r="GZ73" s="153"/>
      <c r="HA73" s="153"/>
      <c r="HB73" s="153"/>
      <c r="HC73" s="153"/>
      <c r="HD73" s="153"/>
      <c r="HE73" s="153"/>
      <c r="HF73" s="153"/>
      <c r="HG73" s="153"/>
      <c r="HH73" s="153"/>
      <c r="HI73" s="153"/>
      <c r="HJ73" s="153"/>
      <c r="HK73" s="153"/>
      <c r="HL73" s="153"/>
      <c r="HM73" s="153"/>
      <c r="HN73" s="153"/>
      <c r="HO73" s="153"/>
      <c r="HP73" s="153"/>
      <c r="HQ73" s="153"/>
      <c r="HR73" s="153"/>
      <c r="HS73" s="153"/>
      <c r="HT73" s="153"/>
      <c r="HU73" s="153"/>
      <c r="HV73" s="153"/>
      <c r="HW73" s="153"/>
      <c r="HX73" s="153"/>
      <c r="HY73" s="153"/>
      <c r="HZ73" s="153"/>
      <c r="IA73" s="153"/>
      <c r="IB73" s="153"/>
      <c r="IC73" s="153"/>
      <c r="ID73" s="153"/>
      <c r="IE73" s="153"/>
    </row>
    <row r="74" spans="1:19" s="154" customFormat="1" ht="22.5">
      <c r="A74" s="150" t="s">
        <v>162</v>
      </c>
      <c r="B74" s="156"/>
      <c r="C74" s="156"/>
      <c r="D74" s="156"/>
      <c r="E74" s="156"/>
      <c r="F74" s="153"/>
      <c r="G74" s="153"/>
      <c r="H74" s="153"/>
      <c r="I74" s="153"/>
      <c r="J74" s="153"/>
      <c r="K74" s="153"/>
      <c r="L74" s="153"/>
      <c r="M74" s="153"/>
      <c r="N74" s="153"/>
      <c r="O74" s="153"/>
      <c r="P74" s="153"/>
      <c r="Q74" s="153"/>
      <c r="R74" s="153"/>
      <c r="S74" s="153"/>
    </row>
    <row r="75" spans="1:19" s="154" customFormat="1" ht="15.75">
      <c r="A75" s="156"/>
      <c r="B75" s="250" t="s">
        <v>99</v>
      </c>
      <c r="C75" s="256">
        <v>8346</v>
      </c>
      <c r="D75" s="256">
        <v>8983</v>
      </c>
      <c r="E75" s="256">
        <v>9600</v>
      </c>
      <c r="F75" s="256">
        <v>9600</v>
      </c>
      <c r="G75" s="257"/>
      <c r="H75" s="153"/>
      <c r="I75" s="153"/>
      <c r="J75" s="153"/>
      <c r="K75" s="153"/>
      <c r="L75" s="153"/>
      <c r="M75" s="153"/>
      <c r="N75" s="153"/>
      <c r="O75" s="153"/>
      <c r="P75" s="153"/>
      <c r="Q75" s="153"/>
      <c r="R75" s="153"/>
      <c r="S75" s="153"/>
    </row>
    <row r="76" spans="1:19" s="154" customFormat="1" ht="18">
      <c r="A76" s="156"/>
      <c r="B76" s="250" t="s">
        <v>100</v>
      </c>
      <c r="C76" s="258">
        <v>9753</v>
      </c>
      <c r="D76" s="258">
        <v>9993</v>
      </c>
      <c r="E76" s="258">
        <v>10582</v>
      </c>
      <c r="F76" s="258">
        <v>10582</v>
      </c>
      <c r="G76" s="153"/>
      <c r="H76" s="153"/>
      <c r="I76" s="153"/>
      <c r="J76" s="153"/>
      <c r="K76" s="153"/>
      <c r="L76" s="153"/>
      <c r="M76" s="153"/>
      <c r="N76" s="153"/>
      <c r="O76" s="153"/>
      <c r="P76" s="153"/>
      <c r="Q76" s="153"/>
      <c r="R76" s="153"/>
      <c r="S76" s="153"/>
    </row>
    <row r="77" spans="1:19" s="154" customFormat="1" ht="15.75">
      <c r="A77" s="156"/>
      <c r="B77" s="250"/>
      <c r="C77" s="256">
        <f>SUM(C75:C76)</f>
        <v>18099</v>
      </c>
      <c r="D77" s="256">
        <f>SUM(D75:D76)</f>
        <v>18976</v>
      </c>
      <c r="E77" s="256">
        <f>SUM(E75:E76)</f>
        <v>20182</v>
      </c>
      <c r="F77" s="256">
        <f>SUM(F75:F76)</f>
        <v>20182</v>
      </c>
      <c r="G77" s="153"/>
      <c r="H77" s="153"/>
      <c r="I77" s="153"/>
      <c r="J77" s="153"/>
      <c r="K77" s="153"/>
      <c r="L77" s="153"/>
      <c r="M77" s="153"/>
      <c r="N77" s="153"/>
      <c r="O77" s="153"/>
      <c r="P77" s="153"/>
      <c r="Q77" s="153"/>
      <c r="R77" s="153"/>
      <c r="S77" s="153"/>
    </row>
    <row r="78" spans="1:19" s="154" customFormat="1" ht="15.75">
      <c r="A78" s="156"/>
      <c r="B78" s="250"/>
      <c r="C78" s="256"/>
      <c r="D78" s="256"/>
      <c r="E78" s="256"/>
      <c r="F78" s="256"/>
      <c r="G78" s="153"/>
      <c r="H78" s="153"/>
      <c r="I78" s="153"/>
      <c r="J78" s="153"/>
      <c r="K78" s="153"/>
      <c r="L78" s="153"/>
      <c r="M78" s="153"/>
      <c r="N78" s="153"/>
      <c r="O78" s="153"/>
      <c r="P78" s="153"/>
      <c r="Q78" s="153"/>
      <c r="R78" s="153"/>
      <c r="S78" s="153"/>
    </row>
    <row r="79" spans="1:19" s="154" customFormat="1" ht="15.75">
      <c r="A79" s="156"/>
      <c r="B79" s="250" t="s">
        <v>101</v>
      </c>
      <c r="C79" s="256">
        <v>3147</v>
      </c>
      <c r="D79" s="256">
        <v>3291</v>
      </c>
      <c r="E79" s="256">
        <v>3353</v>
      </c>
      <c r="F79" s="256">
        <v>3353</v>
      </c>
      <c r="G79" s="257"/>
      <c r="H79" s="153"/>
      <c r="I79" s="153"/>
      <c r="J79" s="153"/>
      <c r="K79" s="153"/>
      <c r="L79" s="153"/>
      <c r="M79" s="153"/>
      <c r="N79" s="153"/>
      <c r="O79" s="153"/>
      <c r="P79" s="153"/>
      <c r="Q79" s="153"/>
      <c r="R79" s="153"/>
      <c r="S79" s="153"/>
    </row>
    <row r="80" spans="1:19" s="154" customFormat="1" ht="18">
      <c r="A80" s="156"/>
      <c r="B80" s="250" t="s">
        <v>163</v>
      </c>
      <c r="C80" s="258">
        <v>1220</v>
      </c>
      <c r="D80" s="258">
        <v>1237</v>
      </c>
      <c r="E80" s="258">
        <v>1300</v>
      </c>
      <c r="F80" s="258">
        <v>1300</v>
      </c>
      <c r="G80" s="257"/>
      <c r="H80" s="153"/>
      <c r="I80" s="153"/>
      <c r="J80" s="153"/>
      <c r="K80" s="153"/>
      <c r="L80" s="153"/>
      <c r="M80" s="153"/>
      <c r="N80" s="153"/>
      <c r="O80" s="153"/>
      <c r="P80" s="153"/>
      <c r="Q80" s="153"/>
      <c r="R80" s="153"/>
      <c r="S80" s="153"/>
    </row>
    <row r="81" spans="1:19" s="154" customFormat="1" ht="15.75">
      <c r="A81" s="156"/>
      <c r="B81" s="250"/>
      <c r="C81" s="256">
        <f>SUM(C79:C80)</f>
        <v>4367</v>
      </c>
      <c r="D81" s="256">
        <f>SUM(D79:D80)</f>
        <v>4528</v>
      </c>
      <c r="E81" s="256">
        <f>SUM(E79:E80)</f>
        <v>4653</v>
      </c>
      <c r="F81" s="256">
        <f>SUM(F79:F80)</f>
        <v>4653</v>
      </c>
      <c r="G81" s="257"/>
      <c r="H81" s="153"/>
      <c r="I81" s="153"/>
      <c r="J81" s="153"/>
      <c r="K81" s="153"/>
      <c r="L81" s="153"/>
      <c r="M81" s="153"/>
      <c r="N81" s="153"/>
      <c r="O81" s="153"/>
      <c r="P81" s="153"/>
      <c r="Q81" s="153"/>
      <c r="R81" s="153"/>
      <c r="S81" s="153"/>
    </row>
    <row r="82" spans="1:19" s="154" customFormat="1" ht="15.75">
      <c r="A82" s="156"/>
      <c r="B82" s="250"/>
      <c r="C82" s="256"/>
      <c r="D82" s="256"/>
      <c r="E82" s="256"/>
      <c r="F82" s="256"/>
      <c r="G82" s="257"/>
      <c r="H82" s="153"/>
      <c r="I82" s="153"/>
      <c r="J82" s="153"/>
      <c r="K82" s="153"/>
      <c r="L82" s="153"/>
      <c r="M82" s="153"/>
      <c r="N82" s="153"/>
      <c r="O82" s="153"/>
      <c r="P82" s="153"/>
      <c r="Q82" s="153"/>
      <c r="R82" s="153"/>
      <c r="S82" s="153"/>
    </row>
    <row r="83" spans="1:19" s="154" customFormat="1" ht="15.75">
      <c r="A83" s="156"/>
      <c r="B83" s="202" t="s">
        <v>31</v>
      </c>
      <c r="C83" s="256">
        <f>+C81+C77</f>
        <v>22466</v>
      </c>
      <c r="D83" s="256">
        <f>+D81+D77</f>
        <v>23504</v>
      </c>
      <c r="E83" s="256">
        <f>+E81+E77</f>
        <v>24835</v>
      </c>
      <c r="F83" s="256">
        <f>+F81+F77</f>
        <v>24835</v>
      </c>
      <c r="G83" s="257"/>
      <c r="H83" s="153"/>
      <c r="I83" s="153"/>
      <c r="J83" s="153"/>
      <c r="K83" s="153"/>
      <c r="L83" s="153"/>
      <c r="M83" s="153"/>
      <c r="N83" s="153"/>
      <c r="O83" s="153"/>
      <c r="P83" s="153"/>
      <c r="Q83" s="153"/>
      <c r="R83" s="153"/>
      <c r="S83" s="153"/>
    </row>
    <row r="84" spans="1:19" s="154" customFormat="1" ht="15.75">
      <c r="A84" s="156"/>
      <c r="B84" s="156"/>
      <c r="C84" s="156"/>
      <c r="D84" s="156"/>
      <c r="E84" s="259"/>
      <c r="F84" s="153"/>
      <c r="G84" s="153"/>
      <c r="H84" s="153"/>
      <c r="I84" s="153"/>
      <c r="J84" s="153"/>
      <c r="K84" s="153"/>
      <c r="L84" s="153"/>
      <c r="M84" s="153"/>
      <c r="N84" s="153"/>
      <c r="O84" s="153"/>
      <c r="P84" s="153"/>
      <c r="Q84" s="153"/>
      <c r="R84" s="153"/>
      <c r="S84" s="153"/>
    </row>
    <row r="85" spans="1:19" s="154" customFormat="1" ht="22.5">
      <c r="A85" s="150" t="s">
        <v>164</v>
      </c>
      <c r="B85" s="260"/>
      <c r="C85" s="261"/>
      <c r="F85" s="259" t="s">
        <v>44</v>
      </c>
      <c r="G85" s="262" t="s">
        <v>44</v>
      </c>
      <c r="H85" s="153"/>
      <c r="I85" s="153"/>
      <c r="J85" s="153"/>
      <c r="K85" s="153"/>
      <c r="L85" s="153"/>
      <c r="M85" s="153"/>
      <c r="N85" s="153"/>
      <c r="O85" s="153"/>
      <c r="P85" s="153"/>
      <c r="Q85" s="153"/>
      <c r="R85" s="153"/>
      <c r="S85" s="153"/>
    </row>
    <row r="86" spans="1:19" s="154" customFormat="1" ht="15.75">
      <c r="A86" s="156"/>
      <c r="B86" s="250" t="s">
        <v>99</v>
      </c>
      <c r="C86" s="156"/>
      <c r="F86" s="259" t="s">
        <v>44</v>
      </c>
      <c r="G86" s="262">
        <v>5055</v>
      </c>
      <c r="H86" s="153"/>
      <c r="I86" s="153"/>
      <c r="J86" s="153"/>
      <c r="K86" s="153"/>
      <c r="L86" s="153"/>
      <c r="M86" s="153"/>
      <c r="N86" s="153"/>
      <c r="O86" s="153"/>
      <c r="P86" s="153"/>
      <c r="Q86" s="153"/>
      <c r="R86" s="153"/>
      <c r="S86" s="153"/>
    </row>
    <row r="87" spans="1:19" s="154" customFormat="1" ht="15.75">
      <c r="A87" s="156"/>
      <c r="B87" s="250" t="s">
        <v>100</v>
      </c>
      <c r="C87" s="156"/>
      <c r="F87" s="259" t="s">
        <v>44</v>
      </c>
      <c r="G87" s="262">
        <v>7846</v>
      </c>
      <c r="H87" s="153"/>
      <c r="I87" s="153"/>
      <c r="J87" s="153"/>
      <c r="K87" s="153"/>
      <c r="L87" s="153"/>
      <c r="M87" s="153"/>
      <c r="N87" s="153"/>
      <c r="O87" s="153"/>
      <c r="P87" s="153"/>
      <c r="Q87" s="153"/>
      <c r="R87" s="153"/>
      <c r="S87" s="153"/>
    </row>
    <row r="88" spans="1:19" s="154" customFormat="1" ht="15.75">
      <c r="A88" s="156"/>
      <c r="B88" s="250" t="s">
        <v>101</v>
      </c>
      <c r="C88" s="156"/>
      <c r="F88" s="259" t="s">
        <v>44</v>
      </c>
      <c r="G88" s="262">
        <v>13264</v>
      </c>
      <c r="H88" s="153"/>
      <c r="I88" s="153"/>
      <c r="J88" s="153"/>
      <c r="K88" s="153"/>
      <c r="L88" s="153"/>
      <c r="M88" s="153"/>
      <c r="N88" s="153"/>
      <c r="O88" s="153"/>
      <c r="P88" s="153"/>
      <c r="Q88" s="153"/>
      <c r="R88" s="153"/>
      <c r="S88" s="153"/>
    </row>
    <row r="89" spans="1:19" s="154" customFormat="1" ht="15.75">
      <c r="A89" s="156"/>
      <c r="B89" s="250" t="s">
        <v>163</v>
      </c>
      <c r="C89" s="156"/>
      <c r="F89" s="259"/>
      <c r="G89" s="262">
        <v>20240</v>
      </c>
      <c r="H89" s="153"/>
      <c r="I89" s="153"/>
      <c r="J89" s="153"/>
      <c r="K89" s="153"/>
      <c r="L89" s="153"/>
      <c r="M89" s="153"/>
      <c r="N89" s="153"/>
      <c r="O89" s="153"/>
      <c r="P89" s="153"/>
      <c r="Q89" s="153"/>
      <c r="R89" s="153"/>
      <c r="S89" s="153"/>
    </row>
    <row r="90" spans="1:19" s="154" customFormat="1" ht="15.75">
      <c r="A90" s="156"/>
      <c r="B90" s="156"/>
      <c r="C90" s="156"/>
      <c r="F90" s="263"/>
      <c r="G90" s="262"/>
      <c r="H90" s="153"/>
      <c r="I90" s="153"/>
      <c r="J90" s="153"/>
      <c r="K90" s="153"/>
      <c r="L90" s="153"/>
      <c r="M90" s="153"/>
      <c r="N90" s="153"/>
      <c r="O90" s="153"/>
      <c r="P90" s="153"/>
      <c r="Q90" s="153"/>
      <c r="R90" s="153"/>
      <c r="S90" s="153"/>
    </row>
    <row r="91" spans="1:19" s="154" customFormat="1" ht="22.5">
      <c r="A91" s="150" t="s">
        <v>165</v>
      </c>
      <c r="B91" s="156"/>
      <c r="C91" s="156"/>
      <c r="F91" s="263"/>
      <c r="G91" s="262"/>
      <c r="H91" s="153"/>
      <c r="I91" s="153"/>
      <c r="J91" s="153"/>
      <c r="K91" s="153"/>
      <c r="L91" s="153"/>
      <c r="M91" s="153"/>
      <c r="N91" s="153"/>
      <c r="O91" s="153"/>
      <c r="P91" s="153"/>
      <c r="Q91" s="153"/>
      <c r="R91" s="153"/>
      <c r="S91" s="153"/>
    </row>
    <row r="92" spans="1:19" s="154" customFormat="1" ht="15.75">
      <c r="A92" s="250" t="s">
        <v>44</v>
      </c>
      <c r="B92" s="178" t="s">
        <v>33</v>
      </c>
      <c r="C92" s="178"/>
      <c r="D92" s="181">
        <v>30</v>
      </c>
      <c r="E92" s="181">
        <v>69</v>
      </c>
      <c r="F92" s="183">
        <v>115</v>
      </c>
      <c r="G92" s="183">
        <v>175</v>
      </c>
      <c r="H92" s="183">
        <v>225</v>
      </c>
      <c r="I92" s="183">
        <v>286</v>
      </c>
      <c r="J92" s="183">
        <v>360</v>
      </c>
      <c r="K92" s="183">
        <v>420</v>
      </c>
      <c r="L92" s="183">
        <v>460</v>
      </c>
      <c r="M92" s="183">
        <v>480</v>
      </c>
      <c r="N92" s="183">
        <v>480</v>
      </c>
      <c r="O92" s="183">
        <v>480</v>
      </c>
      <c r="P92" s="183">
        <v>480</v>
      </c>
      <c r="Q92" s="183">
        <v>480</v>
      </c>
      <c r="R92" s="183">
        <v>480</v>
      </c>
      <c r="S92" s="183">
        <v>480</v>
      </c>
    </row>
    <row r="93" spans="1:19" s="154" customFormat="1" ht="15.75">
      <c r="A93" s="250"/>
      <c r="B93" s="178"/>
      <c r="C93" s="178"/>
      <c r="D93" s="181"/>
      <c r="E93" s="181"/>
      <c r="F93" s="183"/>
      <c r="G93" s="183"/>
      <c r="H93" s="183"/>
      <c r="I93" s="183"/>
      <c r="J93" s="183"/>
      <c r="K93" s="183"/>
      <c r="L93" s="183"/>
      <c r="M93" s="183"/>
      <c r="N93" s="183"/>
      <c r="O93" s="183"/>
      <c r="P93" s="183"/>
      <c r="Q93" s="183"/>
      <c r="R93" s="183"/>
      <c r="S93" s="183"/>
    </row>
    <row r="94" spans="1:19" s="154" customFormat="1" ht="22.5">
      <c r="A94" s="150" t="s">
        <v>166</v>
      </c>
      <c r="B94" s="178"/>
      <c r="C94" s="178"/>
      <c r="D94" s="181"/>
      <c r="E94" s="181"/>
      <c r="F94" s="183"/>
      <c r="G94" s="183"/>
      <c r="H94" s="183"/>
      <c r="I94" s="183"/>
      <c r="J94" s="183"/>
      <c r="K94" s="183"/>
      <c r="L94" s="183"/>
      <c r="M94" s="183"/>
      <c r="N94" s="183"/>
      <c r="O94" s="183"/>
      <c r="P94" s="183"/>
      <c r="Q94" s="183"/>
      <c r="R94" s="183"/>
      <c r="S94" s="183"/>
    </row>
    <row r="95" spans="1:19" s="154" customFormat="1" ht="15.75">
      <c r="A95" s="250"/>
      <c r="B95" s="178"/>
      <c r="C95" s="178"/>
      <c r="D95" s="181"/>
      <c r="E95" s="181"/>
      <c r="F95" s="183"/>
      <c r="G95" s="183"/>
      <c r="H95" s="183"/>
      <c r="I95" s="183"/>
      <c r="J95" s="183"/>
      <c r="K95" s="183"/>
      <c r="L95" s="183"/>
      <c r="M95" s="183"/>
      <c r="N95" s="183"/>
      <c r="O95" s="183"/>
      <c r="P95" s="183"/>
      <c r="Q95" s="183"/>
      <c r="R95" s="183"/>
      <c r="S95" s="183"/>
    </row>
    <row r="96" spans="1:23" s="154" customFormat="1" ht="15.75">
      <c r="A96" s="250"/>
      <c r="B96" s="178" t="s">
        <v>88</v>
      </c>
      <c r="C96" s="181">
        <v>5741</v>
      </c>
      <c r="D96" s="181">
        <v>5857</v>
      </c>
      <c r="E96" s="181">
        <v>6516</v>
      </c>
      <c r="F96" s="181">
        <v>6300</v>
      </c>
      <c r="G96" s="181">
        <v>6300</v>
      </c>
      <c r="H96" s="181">
        <v>6365</v>
      </c>
      <c r="I96" s="181">
        <v>6436</v>
      </c>
      <c r="J96" s="181">
        <v>6481</v>
      </c>
      <c r="K96" s="181">
        <v>6566</v>
      </c>
      <c r="L96" s="181">
        <v>6616</v>
      </c>
      <c r="M96" s="181">
        <v>6690</v>
      </c>
      <c r="N96" s="181">
        <v>6752</v>
      </c>
      <c r="O96" s="181">
        <v>6820</v>
      </c>
      <c r="P96" s="181">
        <v>6886</v>
      </c>
      <c r="Q96" s="181">
        <v>6956</v>
      </c>
      <c r="R96" s="181">
        <v>7023</v>
      </c>
      <c r="S96" s="181">
        <v>7093</v>
      </c>
      <c r="T96" s="181"/>
      <c r="U96" s="181"/>
      <c r="V96" s="181"/>
      <c r="W96" s="181"/>
    </row>
    <row r="97" spans="1:23" s="154" customFormat="1" ht="15.75">
      <c r="A97" s="250"/>
      <c r="B97" s="178" t="s">
        <v>167</v>
      </c>
      <c r="C97" s="192">
        <v>2930</v>
      </c>
      <c r="D97" s="192">
        <v>3069</v>
      </c>
      <c r="E97" s="192">
        <v>3184</v>
      </c>
      <c r="F97" s="192">
        <v>2900</v>
      </c>
      <c r="G97" s="192">
        <v>2900</v>
      </c>
      <c r="H97" s="192">
        <v>2900</v>
      </c>
      <c r="I97" s="192">
        <v>3063</v>
      </c>
      <c r="J97" s="192">
        <v>3123</v>
      </c>
      <c r="K97" s="192">
        <v>3093</v>
      </c>
      <c r="L97" s="192">
        <v>3152</v>
      </c>
      <c r="M97" s="192">
        <v>3177</v>
      </c>
      <c r="N97" s="192">
        <v>3202</v>
      </c>
      <c r="O97" s="192">
        <v>3240</v>
      </c>
      <c r="P97" s="192">
        <v>3269</v>
      </c>
      <c r="Q97" s="192">
        <v>3298</v>
      </c>
      <c r="R97" s="192">
        <v>3331</v>
      </c>
      <c r="S97" s="192">
        <v>3363</v>
      </c>
      <c r="T97" s="192"/>
      <c r="U97" s="192"/>
      <c r="V97" s="192"/>
      <c r="W97" s="192"/>
    </row>
    <row r="98" spans="1:23" s="154" customFormat="1" ht="15.75">
      <c r="A98" s="250"/>
      <c r="B98" s="178" t="s">
        <v>168</v>
      </c>
      <c r="C98" s="181">
        <f aca="true" t="shared" si="23" ref="C98:S98">+C97+C96</f>
        <v>8671</v>
      </c>
      <c r="D98" s="181">
        <f t="shared" si="23"/>
        <v>8926</v>
      </c>
      <c r="E98" s="181">
        <f t="shared" si="23"/>
        <v>9700</v>
      </c>
      <c r="F98" s="181">
        <f t="shared" si="23"/>
        <v>9200</v>
      </c>
      <c r="G98" s="181">
        <f t="shared" si="23"/>
        <v>9200</v>
      </c>
      <c r="H98" s="181">
        <f t="shared" si="23"/>
        <v>9265</v>
      </c>
      <c r="I98" s="181">
        <f t="shared" si="23"/>
        <v>9499</v>
      </c>
      <c r="J98" s="181">
        <f t="shared" si="23"/>
        <v>9604</v>
      </c>
      <c r="K98" s="181">
        <f t="shared" si="23"/>
        <v>9659</v>
      </c>
      <c r="L98" s="181">
        <f t="shared" si="23"/>
        <v>9768</v>
      </c>
      <c r="M98" s="181">
        <f t="shared" si="23"/>
        <v>9867</v>
      </c>
      <c r="N98" s="181">
        <f t="shared" si="23"/>
        <v>9954</v>
      </c>
      <c r="O98" s="181">
        <f t="shared" si="23"/>
        <v>10060</v>
      </c>
      <c r="P98" s="181">
        <f t="shared" si="23"/>
        <v>10155</v>
      </c>
      <c r="Q98" s="181">
        <f t="shared" si="23"/>
        <v>10254</v>
      </c>
      <c r="R98" s="181">
        <f t="shared" si="23"/>
        <v>10354</v>
      </c>
      <c r="S98" s="181">
        <f t="shared" si="23"/>
        <v>10456</v>
      </c>
      <c r="T98" s="181"/>
      <c r="U98" s="181"/>
      <c r="V98" s="181"/>
      <c r="W98" s="181"/>
    </row>
    <row r="99" spans="1:23" s="154" customFormat="1" ht="15.75">
      <c r="A99" s="250"/>
      <c r="B99" s="178"/>
      <c r="C99" s="181"/>
      <c r="D99" s="181"/>
      <c r="E99" s="181"/>
      <c r="F99" s="181"/>
      <c r="G99" s="181"/>
      <c r="H99" s="181"/>
      <c r="I99" s="181"/>
      <c r="J99" s="181"/>
      <c r="K99" s="181"/>
      <c r="L99" s="181"/>
      <c r="M99" s="181"/>
      <c r="N99" s="181"/>
      <c r="O99" s="181"/>
      <c r="P99" s="181"/>
      <c r="Q99" s="181"/>
      <c r="R99" s="181"/>
      <c r="S99" s="181"/>
      <c r="T99" s="181"/>
      <c r="U99" s="181"/>
      <c r="V99" s="181"/>
      <c r="W99" s="181"/>
    </row>
    <row r="100" spans="1:19" s="154" customFormat="1" ht="15.75">
      <c r="A100" s="250"/>
      <c r="B100" s="178"/>
      <c r="C100" s="178"/>
      <c r="D100" s="181"/>
      <c r="E100" s="181"/>
      <c r="F100" s="183"/>
      <c r="G100" s="183"/>
      <c r="H100" s="183"/>
      <c r="I100" s="183"/>
      <c r="J100" s="183"/>
      <c r="K100" s="183"/>
      <c r="L100" s="183"/>
      <c r="M100" s="183"/>
      <c r="N100" s="183" t="s">
        <v>44</v>
      </c>
      <c r="O100" s="183"/>
      <c r="P100" s="183" t="s">
        <v>169</v>
      </c>
      <c r="Q100" s="183"/>
      <c r="R100" s="183"/>
      <c r="S100" s="183"/>
    </row>
    <row r="101" spans="1:19" s="154" customFormat="1" ht="15.75">
      <c r="A101" s="156" t="s">
        <v>170</v>
      </c>
      <c r="B101" s="178"/>
      <c r="C101" s="178"/>
      <c r="D101" s="181"/>
      <c r="E101" s="180"/>
      <c r="F101" s="183"/>
      <c r="G101" s="183"/>
      <c r="H101" s="183"/>
      <c r="I101" s="183"/>
      <c r="J101" s="183"/>
      <c r="K101" s="183"/>
      <c r="L101" s="183"/>
      <c r="M101" s="183"/>
      <c r="N101" s="183"/>
      <c r="O101" s="183"/>
      <c r="P101" s="183"/>
      <c r="Q101" s="183"/>
      <c r="R101" s="183"/>
      <c r="S101" s="183"/>
    </row>
    <row r="102" spans="1:19" s="154" customFormat="1" ht="15.75">
      <c r="A102" s="156" t="s">
        <v>175</v>
      </c>
      <c r="B102" s="178"/>
      <c r="C102" s="178"/>
      <c r="D102" s="181"/>
      <c r="E102" s="180"/>
      <c r="F102" s="183"/>
      <c r="G102" s="183"/>
      <c r="H102" s="183"/>
      <c r="I102" s="183"/>
      <c r="J102" s="183"/>
      <c r="K102" s="183"/>
      <c r="L102" s="183"/>
      <c r="M102" s="183"/>
      <c r="N102" s="183"/>
      <c r="O102" s="183"/>
      <c r="P102" s="183"/>
      <c r="Q102" s="183"/>
      <c r="R102" s="183"/>
      <c r="S102" s="183"/>
    </row>
    <row r="103" spans="1:19" s="154" customFormat="1" ht="15.75">
      <c r="A103" s="156" t="s">
        <v>171</v>
      </c>
      <c r="B103" s="178"/>
      <c r="C103" s="178"/>
      <c r="D103" s="181"/>
      <c r="E103" s="180"/>
      <c r="F103" s="183"/>
      <c r="G103" s="183"/>
      <c r="H103" s="183"/>
      <c r="I103" s="183"/>
      <c r="J103" s="183"/>
      <c r="K103" s="183"/>
      <c r="L103" s="183"/>
      <c r="M103" s="183"/>
      <c r="N103" s="183"/>
      <c r="O103" s="183"/>
      <c r="P103" s="183"/>
      <c r="Q103" s="183"/>
      <c r="R103" s="183"/>
      <c r="S103" s="183"/>
    </row>
    <row r="104" spans="1:19" s="154" customFormat="1" ht="15.75">
      <c r="A104" s="156" t="s">
        <v>172</v>
      </c>
      <c r="B104" s="178"/>
      <c r="C104" s="178"/>
      <c r="D104" s="181"/>
      <c r="E104" s="180"/>
      <c r="F104" s="183"/>
      <c r="G104" s="183"/>
      <c r="H104" s="183"/>
      <c r="I104" s="183"/>
      <c r="J104" s="183"/>
      <c r="K104" s="183"/>
      <c r="L104" s="183"/>
      <c r="M104" s="183"/>
      <c r="N104" s="183" t="s">
        <v>173</v>
      </c>
      <c r="P104" s="183"/>
      <c r="Q104" s="183"/>
      <c r="R104" s="183"/>
      <c r="S104" s="183"/>
    </row>
    <row r="105" spans="1:19" s="154" customFormat="1" ht="15.75">
      <c r="A105" s="156"/>
      <c r="B105" s="178"/>
      <c r="C105" s="178"/>
      <c r="D105" s="181"/>
      <c r="E105" s="180"/>
      <c r="F105" s="183"/>
      <c r="G105" s="183"/>
      <c r="H105" s="183"/>
      <c r="I105" s="183"/>
      <c r="J105" s="183"/>
      <c r="K105" s="183"/>
      <c r="L105" s="183"/>
      <c r="M105" s="183"/>
      <c r="N105" s="183"/>
      <c r="O105" s="183"/>
      <c r="P105" s="183"/>
      <c r="Q105" s="183"/>
      <c r="R105" s="183"/>
      <c r="S105" s="183"/>
    </row>
    <row r="106" spans="1:19" s="154" customFormat="1" ht="15.75">
      <c r="A106" s="156"/>
      <c r="B106" s="178"/>
      <c r="C106" s="178"/>
      <c r="D106" s="181"/>
      <c r="E106" s="180"/>
      <c r="F106" s="183"/>
      <c r="G106" s="183"/>
      <c r="H106" s="183"/>
      <c r="I106" s="183"/>
      <c r="J106" s="183"/>
      <c r="K106" s="183"/>
      <c r="L106" s="183"/>
      <c r="M106" s="183"/>
      <c r="N106" s="183"/>
      <c r="O106" s="183"/>
      <c r="P106" s="183"/>
      <c r="Q106" s="183"/>
      <c r="R106" s="183"/>
      <c r="S106" s="183"/>
    </row>
    <row r="107" spans="1:19" s="154" customFormat="1" ht="15.75">
      <c r="A107" s="156"/>
      <c r="B107" s="178"/>
      <c r="C107" s="178"/>
      <c r="D107" s="181"/>
      <c r="E107" s="180"/>
      <c r="F107" s="183"/>
      <c r="G107" s="183"/>
      <c r="H107" s="183"/>
      <c r="I107" s="183"/>
      <c r="J107" s="183"/>
      <c r="K107" s="183"/>
      <c r="L107" s="183"/>
      <c r="M107" s="183"/>
      <c r="N107" s="183"/>
      <c r="O107" s="183"/>
      <c r="P107" s="183"/>
      <c r="Q107" s="183"/>
      <c r="R107" s="183"/>
      <c r="S107" s="183"/>
    </row>
    <row r="108" spans="1:19" s="154" customFormat="1" ht="15.75">
      <c r="A108" s="156"/>
      <c r="B108" s="178"/>
      <c r="C108" s="178"/>
      <c r="D108" s="181"/>
      <c r="E108" s="180"/>
      <c r="F108" s="183"/>
      <c r="G108" s="183"/>
      <c r="H108" s="183"/>
      <c r="I108" s="183"/>
      <c r="J108" s="183"/>
      <c r="K108" s="183"/>
      <c r="L108" s="183"/>
      <c r="M108" s="183"/>
      <c r="N108" s="183"/>
      <c r="O108" s="183"/>
      <c r="P108" s="183"/>
      <c r="Q108" s="183"/>
      <c r="R108" s="183"/>
      <c r="S108" s="183"/>
    </row>
    <row r="109" spans="1:19" s="154" customFormat="1" ht="15.75">
      <c r="A109" s="156"/>
      <c r="B109" s="156"/>
      <c r="C109" s="264">
        <f aca="true" t="shared" si="24" ref="C109:E110">+C28/C56</f>
        <v>0.723878245002903</v>
      </c>
      <c r="D109" s="264">
        <f t="shared" si="24"/>
        <v>0.7615346697338153</v>
      </c>
      <c r="E109" s="264">
        <f t="shared" si="24"/>
        <v>0.7734254873029432</v>
      </c>
      <c r="F109" s="264">
        <v>0.77</v>
      </c>
      <c r="G109" s="264">
        <v>0.78</v>
      </c>
      <c r="H109" s="264">
        <v>0.79</v>
      </c>
      <c r="I109" s="264">
        <v>0.8</v>
      </c>
      <c r="J109" s="153"/>
      <c r="K109" s="153"/>
      <c r="L109" s="153"/>
      <c r="M109" s="153"/>
      <c r="N109" s="153"/>
      <c r="O109" s="153"/>
      <c r="P109" s="153"/>
      <c r="Q109" s="153"/>
      <c r="R109" s="153"/>
      <c r="S109" s="153"/>
    </row>
    <row r="110" spans="1:19" s="154" customFormat="1" ht="15.75">
      <c r="A110" s="156"/>
      <c r="B110" s="156"/>
      <c r="C110" s="264">
        <f t="shared" si="24"/>
        <v>0.7215930116709365</v>
      </c>
      <c r="D110" s="264">
        <f t="shared" si="24"/>
        <v>0.6967157190635451</v>
      </c>
      <c r="E110" s="264">
        <f t="shared" si="24"/>
        <v>0.6746218805142424</v>
      </c>
      <c r="F110" s="264">
        <v>0.68</v>
      </c>
      <c r="G110" s="264">
        <f>+D61/D62</f>
        <v>0.31010342084327763</v>
      </c>
      <c r="H110" s="264">
        <f>+E61/E62</f>
        <v>0.3058663441185364</v>
      </c>
      <c r="I110" s="264"/>
      <c r="J110" s="153"/>
      <c r="K110" s="153"/>
      <c r="L110" s="153"/>
      <c r="M110" s="153"/>
      <c r="N110" s="153"/>
      <c r="O110" s="153"/>
      <c r="P110" s="153"/>
      <c r="Q110" s="153"/>
      <c r="R110" s="153"/>
      <c r="S110" s="153"/>
    </row>
    <row r="111" spans="1:19" s="154" customFormat="1" ht="15.75">
      <c r="A111" s="156"/>
      <c r="B111" s="156"/>
      <c r="C111" s="264">
        <f aca="true" t="shared" si="25" ref="C111:E112">+C32/C60</f>
        <v>0.7600754183360829</v>
      </c>
      <c r="D111" s="264">
        <f t="shared" si="25"/>
        <v>0.7571725092250923</v>
      </c>
      <c r="E111" s="264">
        <f t="shared" si="25"/>
        <v>0.7104334567632324</v>
      </c>
      <c r="F111" s="264">
        <v>0.73</v>
      </c>
      <c r="G111" s="264"/>
      <c r="H111" s="264"/>
      <c r="I111" s="264"/>
      <c r="J111" s="153"/>
      <c r="K111" s="153"/>
      <c r="L111" s="153"/>
      <c r="M111" s="153"/>
      <c r="N111" s="153"/>
      <c r="O111" s="153"/>
      <c r="P111" s="153"/>
      <c r="Q111" s="153"/>
      <c r="R111" s="153"/>
      <c r="S111" s="153"/>
    </row>
    <row r="112" spans="1:19" s="154" customFormat="1" ht="15.75">
      <c r="A112" s="156"/>
      <c r="B112" s="156"/>
      <c r="C112" s="264">
        <f t="shared" si="25"/>
        <v>0.6506744848156182</v>
      </c>
      <c r="D112" s="264">
        <f t="shared" si="25"/>
        <v>0.6612108773730119</v>
      </c>
      <c r="E112" s="264">
        <f t="shared" si="25"/>
        <v>0.6350469599604548</v>
      </c>
      <c r="F112" s="264">
        <v>0.65</v>
      </c>
      <c r="G112" s="264"/>
      <c r="H112" s="264"/>
      <c r="I112" s="264"/>
      <c r="J112" s="153"/>
      <c r="K112" s="153"/>
      <c r="L112" s="153"/>
      <c r="M112" s="153"/>
      <c r="N112" s="153"/>
      <c r="O112" s="153"/>
      <c r="P112" s="153"/>
      <c r="Q112" s="153"/>
      <c r="R112" s="153"/>
      <c r="S112" s="153"/>
    </row>
    <row r="113" spans="1:19" s="154" customFormat="1" ht="15.75">
      <c r="A113" s="156"/>
      <c r="B113" s="156"/>
      <c r="C113" s="264">
        <f>+C36/C64</f>
        <v>0.693496553726144</v>
      </c>
      <c r="D113" s="264">
        <f>+D36/D64</f>
        <v>0.6844167936346707</v>
      </c>
      <c r="E113" s="264">
        <f>+E36/E64</f>
        <v>0.6865631808278867</v>
      </c>
      <c r="F113" s="264">
        <v>0.69</v>
      </c>
      <c r="G113" s="264"/>
      <c r="H113" s="264"/>
      <c r="I113" s="264"/>
      <c r="J113" s="153"/>
      <c r="K113" s="153"/>
      <c r="L113" s="153"/>
      <c r="M113" s="153"/>
      <c r="N113" s="153"/>
      <c r="O113" s="153"/>
      <c r="P113" s="153"/>
      <c r="Q113" s="153"/>
      <c r="R113" s="153"/>
      <c r="S113" s="153"/>
    </row>
    <row r="114" spans="1:19" s="154" customFormat="1" ht="15.75">
      <c r="A114" s="153"/>
      <c r="B114" s="153"/>
      <c r="C114" s="264" t="s">
        <v>44</v>
      </c>
      <c r="D114" s="156"/>
      <c r="E114" s="156"/>
      <c r="F114" s="153"/>
      <c r="G114" s="153"/>
      <c r="H114" s="153"/>
      <c r="I114" s="153"/>
      <c r="J114" s="153"/>
      <c r="K114" s="153"/>
      <c r="L114" s="153"/>
      <c r="M114" s="153"/>
      <c r="N114" s="153"/>
      <c r="O114" s="153"/>
      <c r="P114" s="153"/>
      <c r="Q114" s="153"/>
      <c r="R114" s="153"/>
      <c r="S114" s="153"/>
    </row>
    <row r="115" spans="1:20" s="154" customFormat="1" ht="15.75">
      <c r="A115" s="153" t="s">
        <v>174</v>
      </c>
      <c r="B115" s="153"/>
      <c r="C115" s="153"/>
      <c r="D115" s="153"/>
      <c r="E115" s="153"/>
      <c r="F115" s="253">
        <f aca="true" t="shared" si="26" ref="F115:S115">+F36/0.685</f>
        <v>37608.75912408759</v>
      </c>
      <c r="G115" s="253">
        <f t="shared" si="26"/>
        <v>38140.23357664233</v>
      </c>
      <c r="H115" s="253">
        <f t="shared" si="26"/>
        <v>38604.35211678832</v>
      </c>
      <c r="I115" s="253">
        <f t="shared" si="26"/>
        <v>39061.066896350356</v>
      </c>
      <c r="J115" s="253">
        <f t="shared" si="26"/>
        <v>39523.76224887591</v>
      </c>
      <c r="K115" s="253">
        <f t="shared" si="26"/>
        <v>39992.526248597955</v>
      </c>
      <c r="L115" s="253">
        <f t="shared" si="26"/>
        <v>40467.44841586188</v>
      </c>
      <c r="M115" s="253">
        <f t="shared" si="26"/>
        <v>40948.61974289401</v>
      </c>
      <c r="N115" s="253">
        <f t="shared" si="26"/>
        <v>41436.13272005393</v>
      </c>
      <c r="O115" s="253">
        <f t="shared" si="26"/>
        <v>41930.081362580066</v>
      </c>
      <c r="P115" s="253">
        <f t="shared" si="26"/>
        <v>42430.561237837974</v>
      </c>
      <c r="Q115" s="253">
        <f t="shared" si="26"/>
        <v>42937.66949308111</v>
      </c>
      <c r="R115" s="253">
        <f t="shared" si="26"/>
        <v>43451.50488373397</v>
      </c>
      <c r="S115" s="253">
        <f t="shared" si="26"/>
        <v>43972.167802207805</v>
      </c>
      <c r="T115" s="253"/>
    </row>
    <row r="116" spans="1:19" s="154" customFormat="1" ht="15.75">
      <c r="A116" s="153"/>
      <c r="B116" s="153"/>
      <c r="C116" s="153"/>
      <c r="D116" s="153"/>
      <c r="E116" s="153"/>
      <c r="F116" s="153"/>
      <c r="G116" s="153"/>
      <c r="H116" s="153"/>
      <c r="I116" s="153"/>
      <c r="J116" s="153"/>
      <c r="K116" s="153"/>
      <c r="L116" s="153"/>
      <c r="M116" s="153"/>
      <c r="N116" s="153"/>
      <c r="O116" s="153"/>
      <c r="P116" s="153"/>
      <c r="Q116" s="153"/>
      <c r="R116" s="153"/>
      <c r="S116" s="153"/>
    </row>
    <row r="117" spans="1:19" s="154" customFormat="1" ht="15.75">
      <c r="A117" s="153"/>
      <c r="B117" s="153"/>
      <c r="C117" s="153"/>
      <c r="D117" s="153"/>
      <c r="E117" s="153"/>
      <c r="F117" s="153"/>
      <c r="G117" s="153"/>
      <c r="H117" s="153"/>
      <c r="I117" s="153"/>
      <c r="J117" s="153"/>
      <c r="K117" s="153"/>
      <c r="L117" s="153"/>
      <c r="M117" s="153"/>
      <c r="N117" s="153"/>
      <c r="O117" s="153"/>
      <c r="P117" s="153"/>
      <c r="Q117" s="153"/>
      <c r="R117" s="153"/>
      <c r="S117" s="153"/>
    </row>
    <row r="118" spans="1:19" s="154" customFormat="1" ht="15.75">
      <c r="A118" s="153"/>
      <c r="B118" s="153"/>
      <c r="C118" s="153"/>
      <c r="D118" s="153"/>
      <c r="E118" s="153"/>
      <c r="F118" s="153"/>
      <c r="G118" s="153"/>
      <c r="H118" s="153"/>
      <c r="I118" s="153"/>
      <c r="J118" s="153"/>
      <c r="K118" s="153"/>
      <c r="L118" s="153"/>
      <c r="M118" s="153"/>
      <c r="N118" s="153"/>
      <c r="O118" s="153"/>
      <c r="P118" s="153"/>
      <c r="Q118" s="153"/>
      <c r="R118" s="153"/>
      <c r="S118" s="153"/>
    </row>
    <row r="119" spans="1:19" s="154" customFormat="1" ht="15.75">
      <c r="A119" s="153"/>
      <c r="B119" s="153"/>
      <c r="C119" s="153"/>
      <c r="D119" s="153"/>
      <c r="E119" s="153"/>
      <c r="F119" s="153"/>
      <c r="G119" s="153"/>
      <c r="H119" s="153"/>
      <c r="I119" s="153"/>
      <c r="J119" s="153"/>
      <c r="K119" s="153"/>
      <c r="L119" s="153"/>
      <c r="M119" s="153"/>
      <c r="N119" s="153"/>
      <c r="O119" s="153"/>
      <c r="P119" s="153"/>
      <c r="Q119" s="153"/>
      <c r="R119" s="153"/>
      <c r="S119" s="153"/>
    </row>
    <row r="120" spans="1:19" s="154" customFormat="1" ht="15.75">
      <c r="A120" s="153"/>
      <c r="B120" s="153"/>
      <c r="C120" s="153"/>
      <c r="D120" s="153"/>
      <c r="E120" s="153"/>
      <c r="F120" s="153"/>
      <c r="G120" s="153"/>
      <c r="H120" s="153"/>
      <c r="I120" s="153"/>
      <c r="J120" s="153"/>
      <c r="K120" s="153"/>
      <c r="L120" s="153"/>
      <c r="M120" s="153"/>
      <c r="N120" s="153"/>
      <c r="O120" s="153"/>
      <c r="P120" s="153"/>
      <c r="Q120" s="153"/>
      <c r="R120" s="153"/>
      <c r="S120" s="153"/>
    </row>
    <row r="121" spans="1:19" s="154" customFormat="1" ht="15.75">
      <c r="A121" s="153"/>
      <c r="B121" s="153"/>
      <c r="C121" s="153"/>
      <c r="D121" s="153"/>
      <c r="E121" s="153"/>
      <c r="F121" s="153"/>
      <c r="G121" s="153"/>
      <c r="H121" s="153"/>
      <c r="I121" s="153"/>
      <c r="J121" s="153"/>
      <c r="K121" s="153"/>
      <c r="L121" s="153"/>
      <c r="M121" s="153"/>
      <c r="N121" s="153"/>
      <c r="O121" s="153"/>
      <c r="P121" s="153"/>
      <c r="Q121" s="153"/>
      <c r="R121" s="153"/>
      <c r="S121" s="153"/>
    </row>
    <row r="122" spans="1:19" s="154" customFormat="1" ht="15.75">
      <c r="A122" s="153"/>
      <c r="B122" s="153"/>
      <c r="C122" s="153"/>
      <c r="D122" s="153"/>
      <c r="E122" s="153"/>
      <c r="F122" s="153"/>
      <c r="G122" s="153"/>
      <c r="H122" s="153"/>
      <c r="I122" s="153"/>
      <c r="J122" s="153"/>
      <c r="K122" s="153"/>
      <c r="L122" s="153"/>
      <c r="M122" s="153"/>
      <c r="N122" s="153"/>
      <c r="O122" s="153"/>
      <c r="P122" s="153"/>
      <c r="Q122" s="153"/>
      <c r="R122" s="153"/>
      <c r="S122" s="153"/>
    </row>
    <row r="123" spans="1:19" s="154" customFormat="1" ht="15.75">
      <c r="A123" s="153"/>
      <c r="B123" s="153"/>
      <c r="C123" s="153"/>
      <c r="D123" s="153"/>
      <c r="E123" s="153"/>
      <c r="F123" s="153"/>
      <c r="G123" s="153"/>
      <c r="H123" s="153"/>
      <c r="I123" s="153"/>
      <c r="J123" s="153"/>
      <c r="K123" s="153"/>
      <c r="L123" s="153"/>
      <c r="M123" s="153"/>
      <c r="N123" s="153"/>
      <c r="O123" s="153"/>
      <c r="P123" s="153"/>
      <c r="Q123" s="153"/>
      <c r="R123" s="153"/>
      <c r="S123" s="153"/>
    </row>
    <row r="124" spans="1:19" s="154" customFormat="1" ht="15.75">
      <c r="A124" s="153"/>
      <c r="B124" s="153"/>
      <c r="C124" s="153"/>
      <c r="D124" s="153"/>
      <c r="E124" s="153"/>
      <c r="F124" s="153"/>
      <c r="G124" s="153"/>
      <c r="H124" s="153"/>
      <c r="I124" s="153"/>
      <c r="J124" s="153"/>
      <c r="K124" s="153"/>
      <c r="L124" s="153"/>
      <c r="M124" s="153"/>
      <c r="N124" s="153"/>
      <c r="O124" s="153"/>
      <c r="P124" s="153"/>
      <c r="Q124" s="153"/>
      <c r="R124" s="153"/>
      <c r="S124" s="153"/>
    </row>
    <row r="125" spans="1:19" s="154" customFormat="1" ht="15.75">
      <c r="A125" s="153"/>
      <c r="B125" s="153"/>
      <c r="C125" s="153"/>
      <c r="D125" s="153"/>
      <c r="E125" s="153"/>
      <c r="F125" s="153"/>
      <c r="G125" s="153"/>
      <c r="H125" s="153"/>
      <c r="I125" s="153"/>
      <c r="J125" s="153"/>
      <c r="K125" s="153"/>
      <c r="L125" s="153"/>
      <c r="M125" s="153"/>
      <c r="N125" s="153"/>
      <c r="O125" s="153"/>
      <c r="P125" s="153"/>
      <c r="Q125" s="153"/>
      <c r="R125" s="153"/>
      <c r="S125" s="153"/>
    </row>
    <row r="126" spans="1:19" s="154" customFormat="1" ht="15.75">
      <c r="A126" s="153"/>
      <c r="B126" s="153"/>
      <c r="C126" s="153"/>
      <c r="D126" s="153"/>
      <c r="E126" s="153"/>
      <c r="F126" s="153"/>
      <c r="G126" s="153"/>
      <c r="H126" s="153"/>
      <c r="I126" s="153"/>
      <c r="J126" s="153"/>
      <c r="K126" s="153"/>
      <c r="L126" s="153"/>
      <c r="M126" s="153"/>
      <c r="N126" s="153"/>
      <c r="O126" s="153"/>
      <c r="P126" s="153"/>
      <c r="Q126" s="153"/>
      <c r="R126" s="153"/>
      <c r="S126" s="153"/>
    </row>
    <row r="127" spans="1:19" s="154" customFormat="1" ht="15.75">
      <c r="A127" s="153"/>
      <c r="B127" s="153"/>
      <c r="C127" s="153"/>
      <c r="D127" s="153"/>
      <c r="E127" s="153"/>
      <c r="F127" s="153"/>
      <c r="G127" s="153"/>
      <c r="H127" s="153"/>
      <c r="I127" s="153"/>
      <c r="J127" s="153"/>
      <c r="K127" s="153"/>
      <c r="L127" s="153"/>
      <c r="M127" s="153"/>
      <c r="N127" s="153"/>
      <c r="O127" s="153"/>
      <c r="P127" s="153"/>
      <c r="Q127" s="153"/>
      <c r="R127" s="153"/>
      <c r="S127" s="153"/>
    </row>
    <row r="128" spans="1:19" s="154" customFormat="1" ht="15.75">
      <c r="A128" s="153"/>
      <c r="B128" s="153"/>
      <c r="C128" s="153"/>
      <c r="D128" s="153"/>
      <c r="E128" s="153"/>
      <c r="F128" s="153"/>
      <c r="G128" s="153"/>
      <c r="H128" s="153"/>
      <c r="I128" s="153"/>
      <c r="J128" s="153"/>
      <c r="K128" s="153"/>
      <c r="L128" s="153"/>
      <c r="M128" s="153"/>
      <c r="N128" s="153"/>
      <c r="O128" s="153"/>
      <c r="P128" s="153"/>
      <c r="Q128" s="153"/>
      <c r="R128" s="153"/>
      <c r="S128" s="153"/>
    </row>
    <row r="129" spans="1:19" s="154" customFormat="1" ht="15.75">
      <c r="A129" s="153"/>
      <c r="B129" s="153"/>
      <c r="C129" s="153"/>
      <c r="D129" s="153"/>
      <c r="E129" s="153"/>
      <c r="F129" s="153"/>
      <c r="G129" s="153"/>
      <c r="H129" s="153"/>
      <c r="I129" s="153"/>
      <c r="J129" s="153"/>
      <c r="K129" s="153"/>
      <c r="L129" s="153"/>
      <c r="M129" s="153"/>
      <c r="N129" s="153"/>
      <c r="O129" s="153"/>
      <c r="P129" s="153"/>
      <c r="Q129" s="153"/>
      <c r="R129" s="153"/>
      <c r="S129" s="153"/>
    </row>
    <row r="130" spans="1:19" s="154" customFormat="1" ht="15.75">
      <c r="A130" s="153"/>
      <c r="B130" s="153"/>
      <c r="C130" s="153"/>
      <c r="D130" s="153"/>
      <c r="E130" s="153"/>
      <c r="F130" s="153"/>
      <c r="G130" s="153"/>
      <c r="H130" s="153"/>
      <c r="I130" s="153"/>
      <c r="J130" s="153"/>
      <c r="K130" s="153"/>
      <c r="L130" s="153"/>
      <c r="M130" s="153"/>
      <c r="N130" s="153"/>
      <c r="O130" s="153"/>
      <c r="P130" s="153"/>
      <c r="Q130" s="153"/>
      <c r="R130" s="153"/>
      <c r="S130" s="153"/>
    </row>
    <row r="131" spans="1:19" s="154" customFormat="1" ht="15.75">
      <c r="A131" s="153"/>
      <c r="B131" s="153"/>
      <c r="C131" s="153"/>
      <c r="D131" s="153"/>
      <c r="E131" s="153"/>
      <c r="F131" s="153"/>
      <c r="G131" s="153"/>
      <c r="H131" s="153"/>
      <c r="I131" s="153"/>
      <c r="J131" s="153"/>
      <c r="K131" s="153"/>
      <c r="L131" s="153"/>
      <c r="M131" s="153"/>
      <c r="N131" s="153"/>
      <c r="O131" s="153"/>
      <c r="P131" s="153"/>
      <c r="Q131" s="153"/>
      <c r="R131" s="153"/>
      <c r="S131" s="153"/>
    </row>
    <row r="132" spans="1:19" s="154" customFormat="1" ht="15.75">
      <c r="A132" s="153"/>
      <c r="B132" s="153"/>
      <c r="C132" s="153"/>
      <c r="D132" s="153"/>
      <c r="E132" s="153"/>
      <c r="F132" s="153"/>
      <c r="G132" s="153"/>
      <c r="H132" s="153"/>
      <c r="I132" s="153"/>
      <c r="J132" s="153"/>
      <c r="K132" s="153"/>
      <c r="L132" s="153"/>
      <c r="M132" s="153"/>
      <c r="N132" s="153"/>
      <c r="O132" s="153"/>
      <c r="P132" s="153"/>
      <c r="Q132" s="153"/>
      <c r="R132" s="153"/>
      <c r="S132" s="153"/>
    </row>
    <row r="133" spans="1:19" s="154" customFormat="1" ht="15.75">
      <c r="A133" s="153"/>
      <c r="B133" s="153"/>
      <c r="C133" s="153"/>
      <c r="D133" s="153"/>
      <c r="E133" s="153"/>
      <c r="F133" s="153"/>
      <c r="G133" s="153"/>
      <c r="H133" s="153"/>
      <c r="I133" s="153"/>
      <c r="J133" s="153"/>
      <c r="K133" s="153"/>
      <c r="L133" s="153"/>
      <c r="M133" s="153"/>
      <c r="N133" s="153"/>
      <c r="O133" s="153"/>
      <c r="P133" s="153"/>
      <c r="Q133" s="153"/>
      <c r="R133" s="153"/>
      <c r="S133" s="153"/>
    </row>
    <row r="134" spans="1:19" s="154" customFormat="1" ht="15.75">
      <c r="A134" s="153"/>
      <c r="B134" s="153"/>
      <c r="C134" s="153"/>
      <c r="D134" s="153"/>
      <c r="E134" s="153"/>
      <c r="F134" s="153"/>
      <c r="G134" s="153"/>
      <c r="H134" s="153"/>
      <c r="I134" s="153"/>
      <c r="J134" s="153"/>
      <c r="K134" s="153"/>
      <c r="L134" s="153"/>
      <c r="M134" s="153"/>
      <c r="N134" s="153"/>
      <c r="O134" s="153"/>
      <c r="P134" s="153"/>
      <c r="Q134" s="153"/>
      <c r="R134" s="153"/>
      <c r="S134" s="153"/>
    </row>
    <row r="135" spans="1:19" s="154" customFormat="1" ht="15.75">
      <c r="A135" s="153"/>
      <c r="B135" s="153"/>
      <c r="C135" s="153"/>
      <c r="D135" s="153"/>
      <c r="E135" s="153"/>
      <c r="F135" s="153"/>
      <c r="G135" s="153"/>
      <c r="H135" s="153"/>
      <c r="I135" s="153"/>
      <c r="J135" s="153"/>
      <c r="K135" s="153"/>
      <c r="L135" s="153"/>
      <c r="M135" s="153"/>
      <c r="N135" s="153"/>
      <c r="O135" s="153"/>
      <c r="P135" s="153"/>
      <c r="Q135" s="153"/>
      <c r="R135" s="153"/>
      <c r="S135" s="153"/>
    </row>
    <row r="136" spans="1:19" s="154" customFormat="1" ht="15.75">
      <c r="A136" s="153"/>
      <c r="B136" s="153"/>
      <c r="C136" s="153"/>
      <c r="D136" s="153"/>
      <c r="E136" s="153"/>
      <c r="F136" s="153"/>
      <c r="G136" s="153"/>
      <c r="H136" s="153"/>
      <c r="I136" s="153"/>
      <c r="J136" s="153"/>
      <c r="K136" s="153"/>
      <c r="L136" s="153"/>
      <c r="M136" s="153"/>
      <c r="N136" s="153"/>
      <c r="O136" s="153"/>
      <c r="P136" s="153"/>
      <c r="Q136" s="153"/>
      <c r="R136" s="153"/>
      <c r="S136" s="153"/>
    </row>
    <row r="137" spans="1:19" s="154" customFormat="1" ht="15.75">
      <c r="A137" s="153"/>
      <c r="B137" s="153"/>
      <c r="C137" s="153"/>
      <c r="D137" s="153"/>
      <c r="E137" s="153"/>
      <c r="F137" s="153"/>
      <c r="G137" s="153"/>
      <c r="H137" s="153"/>
      <c r="I137" s="153"/>
      <c r="J137" s="153"/>
      <c r="K137" s="153"/>
      <c r="L137" s="153"/>
      <c r="M137" s="153"/>
      <c r="N137" s="153"/>
      <c r="O137" s="153"/>
      <c r="P137" s="153"/>
      <c r="Q137" s="153"/>
      <c r="R137" s="153"/>
      <c r="S137" s="153"/>
    </row>
    <row r="138" spans="1:19" s="154" customFormat="1" ht="15.75">
      <c r="A138" s="153"/>
      <c r="B138" s="153"/>
      <c r="C138" s="153"/>
      <c r="D138" s="153"/>
      <c r="E138" s="153"/>
      <c r="F138" s="153"/>
      <c r="G138" s="153"/>
      <c r="H138" s="153"/>
      <c r="I138" s="153"/>
      <c r="J138" s="153"/>
      <c r="K138" s="153"/>
      <c r="L138" s="153"/>
      <c r="M138" s="153"/>
      <c r="N138" s="153"/>
      <c r="O138" s="153"/>
      <c r="P138" s="153"/>
      <c r="Q138" s="153"/>
      <c r="R138" s="153"/>
      <c r="S138" s="153"/>
    </row>
    <row r="139" spans="1:19" s="154" customFormat="1" ht="15.75">
      <c r="A139" s="153"/>
      <c r="B139" s="153"/>
      <c r="C139" s="153"/>
      <c r="D139" s="153"/>
      <c r="E139" s="153"/>
      <c r="F139" s="153"/>
      <c r="G139" s="153"/>
      <c r="H139" s="153"/>
      <c r="I139" s="153"/>
      <c r="J139" s="153"/>
      <c r="K139" s="153"/>
      <c r="L139" s="153"/>
      <c r="M139" s="153"/>
      <c r="N139" s="153"/>
      <c r="O139" s="153"/>
      <c r="P139" s="153"/>
      <c r="Q139" s="153"/>
      <c r="R139" s="153"/>
      <c r="S139" s="153"/>
    </row>
    <row r="140" spans="1:19" s="154" customFormat="1" ht="15.75">
      <c r="A140" s="153"/>
      <c r="B140" s="153"/>
      <c r="C140" s="153"/>
      <c r="D140" s="153"/>
      <c r="E140" s="153"/>
      <c r="F140" s="153"/>
      <c r="G140" s="153"/>
      <c r="H140" s="153"/>
      <c r="I140" s="153"/>
      <c r="J140" s="153"/>
      <c r="K140" s="153"/>
      <c r="L140" s="153"/>
      <c r="M140" s="153"/>
      <c r="N140" s="153"/>
      <c r="O140" s="153"/>
      <c r="P140" s="153"/>
      <c r="Q140" s="153"/>
      <c r="R140" s="153"/>
      <c r="S140" s="153"/>
    </row>
    <row r="141" spans="1:19" s="154" customFormat="1" ht="15.75">
      <c r="A141" s="153"/>
      <c r="B141" s="153"/>
      <c r="C141" s="153"/>
      <c r="D141" s="153"/>
      <c r="E141" s="153"/>
      <c r="F141" s="153"/>
      <c r="G141" s="153"/>
      <c r="H141" s="153"/>
      <c r="I141" s="153"/>
      <c r="J141" s="153"/>
      <c r="K141" s="153"/>
      <c r="L141" s="153"/>
      <c r="M141" s="153"/>
      <c r="N141" s="153"/>
      <c r="O141" s="153"/>
      <c r="P141" s="153"/>
      <c r="Q141" s="153"/>
      <c r="R141" s="153"/>
      <c r="S141" s="153"/>
    </row>
    <row r="142" spans="1:19" s="154" customFormat="1" ht="15.75">
      <c r="A142" s="153"/>
      <c r="B142" s="153"/>
      <c r="C142" s="153"/>
      <c r="D142" s="153"/>
      <c r="E142" s="153"/>
      <c r="F142" s="153"/>
      <c r="G142" s="153"/>
      <c r="H142" s="153"/>
      <c r="I142" s="153"/>
      <c r="J142" s="153"/>
      <c r="K142" s="153"/>
      <c r="L142" s="153"/>
      <c r="M142" s="153"/>
      <c r="N142" s="153"/>
      <c r="O142" s="153"/>
      <c r="P142" s="153"/>
      <c r="Q142" s="153"/>
      <c r="R142" s="153"/>
      <c r="S142" s="153"/>
    </row>
    <row r="143" spans="1:19" s="154" customFormat="1" ht="15.75">
      <c r="A143" s="153"/>
      <c r="B143" s="153"/>
      <c r="C143" s="153"/>
      <c r="D143" s="153"/>
      <c r="E143" s="153"/>
      <c r="F143" s="153"/>
      <c r="G143" s="153"/>
      <c r="H143" s="153"/>
      <c r="I143" s="153"/>
      <c r="J143" s="153"/>
      <c r="K143" s="153"/>
      <c r="L143" s="153"/>
      <c r="M143" s="153"/>
      <c r="N143" s="153"/>
      <c r="O143" s="153"/>
      <c r="P143" s="153"/>
      <c r="Q143" s="153"/>
      <c r="R143" s="153"/>
      <c r="S143" s="153"/>
    </row>
    <row r="144" spans="1:19" s="154" customFormat="1" ht="15.75">
      <c r="A144" s="153"/>
      <c r="B144" s="153"/>
      <c r="C144" s="153"/>
      <c r="D144" s="153"/>
      <c r="E144" s="153"/>
      <c r="F144" s="153"/>
      <c r="G144" s="153"/>
      <c r="H144" s="153"/>
      <c r="I144" s="153"/>
      <c r="J144" s="153"/>
      <c r="K144" s="153"/>
      <c r="L144" s="153"/>
      <c r="M144" s="153"/>
      <c r="N144" s="153"/>
      <c r="O144" s="153"/>
      <c r="P144" s="153"/>
      <c r="Q144" s="153"/>
      <c r="R144" s="153"/>
      <c r="S144" s="153"/>
    </row>
    <row r="145" spans="1:19" s="154" customFormat="1" ht="15.75">
      <c r="A145" s="153"/>
      <c r="B145" s="153"/>
      <c r="C145" s="153"/>
      <c r="D145" s="153"/>
      <c r="E145" s="153"/>
      <c r="F145" s="153"/>
      <c r="G145" s="153"/>
      <c r="H145" s="153"/>
      <c r="I145" s="153"/>
      <c r="J145" s="153"/>
      <c r="K145" s="153"/>
      <c r="L145" s="153"/>
      <c r="M145" s="153"/>
      <c r="N145" s="153"/>
      <c r="O145" s="153"/>
      <c r="P145" s="153"/>
      <c r="Q145" s="153"/>
      <c r="R145" s="153"/>
      <c r="S145" s="153"/>
    </row>
    <row r="146" spans="1:19" s="154" customFormat="1" ht="15.75">
      <c r="A146" s="153"/>
      <c r="B146" s="153"/>
      <c r="C146" s="153"/>
      <c r="D146" s="153"/>
      <c r="E146" s="153"/>
      <c r="F146" s="153"/>
      <c r="G146" s="153"/>
      <c r="H146" s="153"/>
      <c r="I146" s="153"/>
      <c r="J146" s="153"/>
      <c r="K146" s="153"/>
      <c r="L146" s="153"/>
      <c r="M146" s="153"/>
      <c r="N146" s="153"/>
      <c r="O146" s="153"/>
      <c r="P146" s="153"/>
      <c r="Q146" s="153"/>
      <c r="R146" s="153"/>
      <c r="S146" s="153"/>
    </row>
    <row r="147" spans="1:19" s="154" customFormat="1" ht="15.75">
      <c r="A147" s="153"/>
      <c r="B147" s="153"/>
      <c r="C147" s="153"/>
      <c r="D147" s="153"/>
      <c r="E147" s="153"/>
      <c r="F147" s="153"/>
      <c r="G147" s="153"/>
      <c r="H147" s="153"/>
      <c r="I147" s="153"/>
      <c r="J147" s="153"/>
      <c r="K147" s="153"/>
      <c r="L147" s="153"/>
      <c r="M147" s="153"/>
      <c r="N147" s="153"/>
      <c r="O147" s="153"/>
      <c r="P147" s="153"/>
      <c r="Q147" s="153"/>
      <c r="R147" s="153"/>
      <c r="S147" s="153"/>
    </row>
    <row r="148" spans="1:19" s="154" customFormat="1" ht="15.75">
      <c r="A148" s="153"/>
      <c r="B148" s="153"/>
      <c r="C148" s="153"/>
      <c r="D148" s="153"/>
      <c r="E148" s="153"/>
      <c r="F148" s="153"/>
      <c r="G148" s="153"/>
      <c r="H148" s="153"/>
      <c r="I148" s="153"/>
      <c r="J148" s="153"/>
      <c r="K148" s="153"/>
      <c r="L148" s="153"/>
      <c r="M148" s="153"/>
      <c r="N148" s="153"/>
      <c r="O148" s="153"/>
      <c r="P148" s="153"/>
      <c r="Q148" s="153"/>
      <c r="R148" s="153"/>
      <c r="S148" s="153"/>
    </row>
    <row r="149" spans="1:19" s="154" customFormat="1" ht="15.75">
      <c r="A149" s="153"/>
      <c r="B149" s="153"/>
      <c r="C149" s="153"/>
      <c r="D149" s="153"/>
      <c r="E149" s="153"/>
      <c r="F149" s="153"/>
      <c r="G149" s="153"/>
      <c r="H149" s="153"/>
      <c r="I149" s="153"/>
      <c r="J149" s="153"/>
      <c r="K149" s="153"/>
      <c r="L149" s="153"/>
      <c r="M149" s="153"/>
      <c r="N149" s="153"/>
      <c r="O149" s="153"/>
      <c r="P149" s="153"/>
      <c r="Q149" s="153"/>
      <c r="R149" s="153"/>
      <c r="S149" s="153"/>
    </row>
    <row r="150" spans="1:19" s="154" customFormat="1" ht="15.75">
      <c r="A150" s="153"/>
      <c r="B150" s="153"/>
      <c r="C150" s="153"/>
      <c r="D150" s="153"/>
      <c r="E150" s="153"/>
      <c r="F150" s="153"/>
      <c r="G150" s="153"/>
      <c r="H150" s="153"/>
      <c r="I150" s="153"/>
      <c r="J150" s="153"/>
      <c r="K150" s="153"/>
      <c r="L150" s="153"/>
      <c r="M150" s="153"/>
      <c r="N150" s="153"/>
      <c r="O150" s="153"/>
      <c r="P150" s="153"/>
      <c r="Q150" s="153"/>
      <c r="R150" s="153"/>
      <c r="S150" s="153"/>
    </row>
    <row r="151" spans="1:19" s="154" customFormat="1" ht="15.75">
      <c r="A151" s="153"/>
      <c r="B151" s="153"/>
      <c r="C151" s="153"/>
      <c r="D151" s="153"/>
      <c r="E151" s="153"/>
      <c r="F151" s="153"/>
      <c r="G151" s="153"/>
      <c r="H151" s="153"/>
      <c r="I151" s="153"/>
      <c r="J151" s="153"/>
      <c r="K151" s="153"/>
      <c r="L151" s="153"/>
      <c r="M151" s="153"/>
      <c r="N151" s="153"/>
      <c r="O151" s="153"/>
      <c r="P151" s="153"/>
      <c r="Q151" s="153"/>
      <c r="R151" s="153"/>
      <c r="S151" s="153"/>
    </row>
    <row r="152" spans="1:19" s="154" customFormat="1" ht="15.75">
      <c r="A152" s="153"/>
      <c r="B152" s="153"/>
      <c r="C152" s="153"/>
      <c r="D152" s="153"/>
      <c r="E152" s="153"/>
      <c r="F152" s="153"/>
      <c r="G152" s="153"/>
      <c r="H152" s="153"/>
      <c r="I152" s="153"/>
      <c r="J152" s="153"/>
      <c r="K152" s="153"/>
      <c r="L152" s="153"/>
      <c r="M152" s="153"/>
      <c r="N152" s="153"/>
      <c r="O152" s="153"/>
      <c r="P152" s="153"/>
      <c r="Q152" s="153"/>
      <c r="R152" s="153"/>
      <c r="S152" s="153"/>
    </row>
    <row r="153" spans="1:19" s="154" customFormat="1" ht="15.75">
      <c r="A153" s="153"/>
      <c r="B153" s="153"/>
      <c r="C153" s="153"/>
      <c r="D153" s="153"/>
      <c r="E153" s="153"/>
      <c r="F153" s="153"/>
      <c r="G153" s="153"/>
      <c r="H153" s="153"/>
      <c r="I153" s="153"/>
      <c r="J153" s="153"/>
      <c r="K153" s="153"/>
      <c r="L153" s="153"/>
      <c r="M153" s="153"/>
      <c r="N153" s="153"/>
      <c r="O153" s="153"/>
      <c r="P153" s="153"/>
      <c r="Q153" s="153"/>
      <c r="R153" s="153"/>
      <c r="S153" s="153"/>
    </row>
    <row r="154" spans="1:19" s="154" customFormat="1" ht="15.75">
      <c r="A154" s="153"/>
      <c r="B154" s="153"/>
      <c r="C154" s="153"/>
      <c r="D154" s="153"/>
      <c r="E154" s="153"/>
      <c r="F154" s="153"/>
      <c r="G154" s="153"/>
      <c r="H154" s="153"/>
      <c r="I154" s="153"/>
      <c r="J154" s="153"/>
      <c r="K154" s="153"/>
      <c r="L154" s="153"/>
      <c r="M154" s="153"/>
      <c r="N154" s="153"/>
      <c r="O154" s="153"/>
      <c r="P154" s="153"/>
      <c r="Q154" s="153"/>
      <c r="R154" s="153"/>
      <c r="S154" s="153"/>
    </row>
    <row r="155" spans="1:19" s="154" customFormat="1" ht="15.75">
      <c r="A155" s="153"/>
      <c r="B155" s="153"/>
      <c r="C155" s="153"/>
      <c r="D155" s="153"/>
      <c r="E155" s="153"/>
      <c r="F155" s="153"/>
      <c r="G155" s="153"/>
      <c r="H155" s="153"/>
      <c r="I155" s="153"/>
      <c r="J155" s="153"/>
      <c r="K155" s="153"/>
      <c r="L155" s="153"/>
      <c r="M155" s="153"/>
      <c r="N155" s="153"/>
      <c r="O155" s="153"/>
      <c r="P155" s="153"/>
      <c r="Q155" s="153"/>
      <c r="R155" s="153"/>
      <c r="S155" s="153"/>
    </row>
    <row r="156" spans="1:19" s="154" customFormat="1" ht="15.75">
      <c r="A156" s="153"/>
      <c r="B156" s="153"/>
      <c r="C156" s="153"/>
      <c r="D156" s="153"/>
      <c r="E156" s="153"/>
      <c r="F156" s="153"/>
      <c r="G156" s="153"/>
      <c r="H156" s="153"/>
      <c r="I156" s="153"/>
      <c r="J156" s="153"/>
      <c r="K156" s="153"/>
      <c r="L156" s="153"/>
      <c r="M156" s="153"/>
      <c r="N156" s="153"/>
      <c r="O156" s="153"/>
      <c r="P156" s="153"/>
      <c r="Q156" s="153"/>
      <c r="R156" s="153"/>
      <c r="S156" s="153"/>
    </row>
    <row r="157" spans="1:19" s="154" customFormat="1" ht="15.75">
      <c r="A157" s="153"/>
      <c r="B157" s="153"/>
      <c r="C157" s="153"/>
      <c r="D157" s="153"/>
      <c r="E157" s="153"/>
      <c r="F157" s="153"/>
      <c r="G157" s="153"/>
      <c r="H157" s="153"/>
      <c r="I157" s="153"/>
      <c r="J157" s="153"/>
      <c r="K157" s="153"/>
      <c r="L157" s="153"/>
      <c r="M157" s="153"/>
      <c r="N157" s="153"/>
      <c r="O157" s="153"/>
      <c r="P157" s="153"/>
      <c r="Q157" s="153"/>
      <c r="R157" s="153"/>
      <c r="S157" s="153"/>
    </row>
    <row r="158" spans="1:19" s="154" customFormat="1" ht="15.75">
      <c r="A158" s="153"/>
      <c r="B158" s="153"/>
      <c r="C158" s="153"/>
      <c r="D158" s="153"/>
      <c r="E158" s="153"/>
      <c r="F158" s="153"/>
      <c r="G158" s="153"/>
      <c r="H158" s="153"/>
      <c r="I158" s="153"/>
      <c r="J158" s="153"/>
      <c r="K158" s="153"/>
      <c r="L158" s="153"/>
      <c r="M158" s="153"/>
      <c r="N158" s="153"/>
      <c r="O158" s="153"/>
      <c r="P158" s="153"/>
      <c r="Q158" s="153"/>
      <c r="R158" s="153"/>
      <c r="S158" s="153"/>
    </row>
    <row r="159" spans="1:19" s="154" customFormat="1" ht="15.75">
      <c r="A159" s="153"/>
      <c r="B159" s="153"/>
      <c r="C159" s="153"/>
      <c r="D159" s="153"/>
      <c r="E159" s="153"/>
      <c r="F159" s="153"/>
      <c r="G159" s="153"/>
      <c r="H159" s="153"/>
      <c r="I159" s="153"/>
      <c r="J159" s="153"/>
      <c r="K159" s="153"/>
      <c r="L159" s="153"/>
      <c r="M159" s="153"/>
      <c r="N159" s="153"/>
      <c r="O159" s="153"/>
      <c r="P159" s="153"/>
      <c r="Q159" s="153"/>
      <c r="R159" s="153"/>
      <c r="S159" s="153"/>
    </row>
    <row r="160" spans="1:19" s="154" customFormat="1" ht="15.75">
      <c r="A160" s="153"/>
      <c r="B160" s="153"/>
      <c r="C160" s="153"/>
      <c r="D160" s="153"/>
      <c r="E160" s="153"/>
      <c r="F160" s="153"/>
      <c r="G160" s="153"/>
      <c r="H160" s="153"/>
      <c r="I160" s="153"/>
      <c r="J160" s="153"/>
      <c r="K160" s="153"/>
      <c r="L160" s="153"/>
      <c r="M160" s="153"/>
      <c r="N160" s="153"/>
      <c r="O160" s="153"/>
      <c r="P160" s="153"/>
      <c r="Q160" s="153"/>
      <c r="R160" s="153"/>
      <c r="S160" s="153"/>
    </row>
    <row r="161" spans="1:19" s="154" customFormat="1" ht="15.75">
      <c r="A161" s="153"/>
      <c r="B161" s="153"/>
      <c r="C161" s="153"/>
      <c r="D161" s="153"/>
      <c r="E161" s="153"/>
      <c r="F161" s="153"/>
      <c r="G161" s="153"/>
      <c r="H161" s="153"/>
      <c r="I161" s="153"/>
      <c r="J161" s="153"/>
      <c r="K161" s="153"/>
      <c r="L161" s="153"/>
      <c r="M161" s="153"/>
      <c r="N161" s="153"/>
      <c r="O161" s="153"/>
      <c r="P161" s="153"/>
      <c r="Q161" s="153"/>
      <c r="R161" s="153"/>
      <c r="S161" s="153"/>
    </row>
    <row r="162" spans="1:19" s="154" customFormat="1" ht="15.75">
      <c r="A162" s="153"/>
      <c r="B162" s="153"/>
      <c r="C162" s="153"/>
      <c r="D162" s="153"/>
      <c r="E162" s="153"/>
      <c r="F162" s="153"/>
      <c r="G162" s="153"/>
      <c r="H162" s="153"/>
      <c r="I162" s="153"/>
      <c r="J162" s="153"/>
      <c r="K162" s="153"/>
      <c r="L162" s="153"/>
      <c r="M162" s="153"/>
      <c r="N162" s="153"/>
      <c r="O162" s="153"/>
      <c r="P162" s="153"/>
      <c r="Q162" s="153"/>
      <c r="R162" s="153"/>
      <c r="S162" s="153"/>
    </row>
    <row r="163" spans="1:19" s="154" customFormat="1" ht="15.75">
      <c r="A163" s="153"/>
      <c r="B163" s="153"/>
      <c r="C163" s="153"/>
      <c r="D163" s="153"/>
      <c r="E163" s="153"/>
      <c r="F163" s="153"/>
      <c r="G163" s="153"/>
      <c r="H163" s="153"/>
      <c r="I163" s="153"/>
      <c r="J163" s="153"/>
      <c r="K163" s="153"/>
      <c r="L163" s="153"/>
      <c r="M163" s="153"/>
      <c r="N163" s="153"/>
      <c r="O163" s="153"/>
      <c r="P163" s="153"/>
      <c r="Q163" s="153"/>
      <c r="R163" s="153"/>
      <c r="S163" s="153"/>
    </row>
    <row r="164" spans="1:19" s="154" customFormat="1" ht="15.75">
      <c r="A164" s="153"/>
      <c r="B164" s="153"/>
      <c r="C164" s="153"/>
      <c r="D164" s="153"/>
      <c r="E164" s="153"/>
      <c r="F164" s="153"/>
      <c r="G164" s="153"/>
      <c r="H164" s="153"/>
      <c r="I164" s="153"/>
      <c r="J164" s="153"/>
      <c r="K164" s="153"/>
      <c r="L164" s="153"/>
      <c r="M164" s="153"/>
      <c r="N164" s="153"/>
      <c r="O164" s="153"/>
      <c r="P164" s="153"/>
      <c r="Q164" s="153"/>
      <c r="R164" s="153"/>
      <c r="S164" s="153"/>
    </row>
    <row r="165" spans="1:19" s="154" customFormat="1" ht="15.75">
      <c r="A165" s="153"/>
      <c r="B165" s="153"/>
      <c r="C165" s="153"/>
      <c r="D165" s="153"/>
      <c r="E165" s="153"/>
      <c r="F165" s="153"/>
      <c r="G165" s="153"/>
      <c r="H165" s="153"/>
      <c r="I165" s="153"/>
      <c r="J165" s="153"/>
      <c r="K165" s="153"/>
      <c r="L165" s="153"/>
      <c r="M165" s="153"/>
      <c r="N165" s="153"/>
      <c r="O165" s="153"/>
      <c r="P165" s="153"/>
      <c r="Q165" s="153"/>
      <c r="R165" s="153"/>
      <c r="S165" s="153"/>
    </row>
    <row r="166" spans="1:19" s="154" customFormat="1" ht="15.75">
      <c r="A166" s="153"/>
      <c r="B166" s="153"/>
      <c r="C166" s="153"/>
      <c r="D166" s="153"/>
      <c r="E166" s="153"/>
      <c r="F166" s="153"/>
      <c r="G166" s="153"/>
      <c r="H166" s="153"/>
      <c r="I166" s="153"/>
      <c r="J166" s="153"/>
      <c r="K166" s="153"/>
      <c r="L166" s="153"/>
      <c r="M166" s="153"/>
      <c r="N166" s="153"/>
      <c r="O166" s="153"/>
      <c r="P166" s="153"/>
      <c r="Q166" s="153"/>
      <c r="R166" s="153"/>
      <c r="S166" s="153"/>
    </row>
    <row r="167" spans="1:19" s="154" customFormat="1" ht="15.75">
      <c r="A167" s="153"/>
      <c r="B167" s="153"/>
      <c r="C167" s="153"/>
      <c r="D167" s="153"/>
      <c r="E167" s="153"/>
      <c r="F167" s="153"/>
      <c r="G167" s="153"/>
      <c r="H167" s="153"/>
      <c r="I167" s="153"/>
      <c r="J167" s="153"/>
      <c r="K167" s="153"/>
      <c r="L167" s="153"/>
      <c r="M167" s="153"/>
      <c r="N167" s="153"/>
      <c r="O167" s="153"/>
      <c r="P167" s="153"/>
      <c r="Q167" s="153"/>
      <c r="R167" s="153"/>
      <c r="S167" s="153"/>
    </row>
    <row r="168" spans="1:19" s="154" customFormat="1" ht="15.75">
      <c r="A168" s="153"/>
      <c r="B168" s="153"/>
      <c r="C168" s="153"/>
      <c r="D168" s="153"/>
      <c r="E168" s="153"/>
      <c r="F168" s="153"/>
      <c r="G168" s="153"/>
      <c r="H168" s="153"/>
      <c r="I168" s="153"/>
      <c r="J168" s="153"/>
      <c r="K168" s="153"/>
      <c r="L168" s="153"/>
      <c r="M168" s="153"/>
      <c r="N168" s="153"/>
      <c r="O168" s="153"/>
      <c r="P168" s="153"/>
      <c r="Q168" s="153"/>
      <c r="R168" s="153"/>
      <c r="S168" s="153"/>
    </row>
    <row r="169" spans="1:19" s="154" customFormat="1" ht="15.75">
      <c r="A169" s="153"/>
      <c r="B169" s="153"/>
      <c r="C169" s="153"/>
      <c r="D169" s="153"/>
      <c r="E169" s="153"/>
      <c r="F169" s="153"/>
      <c r="G169" s="153"/>
      <c r="H169" s="153"/>
      <c r="I169" s="153"/>
      <c r="J169" s="153"/>
      <c r="K169" s="153"/>
      <c r="L169" s="153"/>
      <c r="M169" s="153"/>
      <c r="N169" s="153"/>
      <c r="O169" s="153"/>
      <c r="P169" s="153"/>
      <c r="Q169" s="153"/>
      <c r="R169" s="153"/>
      <c r="S169" s="153"/>
    </row>
    <row r="170" spans="1:19" s="154" customFormat="1" ht="15.75">
      <c r="A170" s="153"/>
      <c r="B170" s="153"/>
      <c r="C170" s="153"/>
      <c r="D170" s="153"/>
      <c r="E170" s="153"/>
      <c r="F170" s="153"/>
      <c r="G170" s="153"/>
      <c r="H170" s="153"/>
      <c r="I170" s="153"/>
      <c r="J170" s="153"/>
      <c r="K170" s="153"/>
      <c r="L170" s="153"/>
      <c r="M170" s="153"/>
      <c r="N170" s="153"/>
      <c r="O170" s="153"/>
      <c r="P170" s="153"/>
      <c r="Q170" s="153"/>
      <c r="R170" s="153"/>
      <c r="S170" s="153"/>
    </row>
    <row r="171" spans="1:19" s="154" customFormat="1" ht="15.75">
      <c r="A171" s="153"/>
      <c r="B171" s="153"/>
      <c r="C171" s="153"/>
      <c r="D171" s="153"/>
      <c r="E171" s="153"/>
      <c r="F171" s="153"/>
      <c r="G171" s="153"/>
      <c r="H171" s="153"/>
      <c r="I171" s="153"/>
      <c r="J171" s="153"/>
      <c r="K171" s="153"/>
      <c r="L171" s="153"/>
      <c r="M171" s="153"/>
      <c r="N171" s="153"/>
      <c r="O171" s="153"/>
      <c r="P171" s="153"/>
      <c r="Q171" s="153"/>
      <c r="R171" s="153"/>
      <c r="S171" s="153"/>
    </row>
    <row r="172" spans="1:19" s="154" customFormat="1" ht="15.75">
      <c r="A172" s="153"/>
      <c r="B172" s="153"/>
      <c r="C172" s="153"/>
      <c r="D172" s="153"/>
      <c r="E172" s="153"/>
      <c r="F172" s="153"/>
      <c r="G172" s="153"/>
      <c r="H172" s="153"/>
      <c r="I172" s="153"/>
      <c r="J172" s="153"/>
      <c r="K172" s="153"/>
      <c r="L172" s="153"/>
      <c r="M172" s="153"/>
      <c r="N172" s="153"/>
      <c r="O172" s="153"/>
      <c r="P172" s="153"/>
      <c r="Q172" s="153"/>
      <c r="R172" s="153"/>
      <c r="S172" s="153"/>
    </row>
    <row r="173" spans="1:19" s="154" customFormat="1" ht="15.75">
      <c r="A173" s="153"/>
      <c r="B173" s="153"/>
      <c r="C173" s="153"/>
      <c r="D173" s="153"/>
      <c r="E173" s="153"/>
      <c r="F173" s="153"/>
      <c r="G173" s="153"/>
      <c r="H173" s="153"/>
      <c r="I173" s="153"/>
      <c r="J173" s="153"/>
      <c r="K173" s="153"/>
      <c r="L173" s="153"/>
      <c r="M173" s="153"/>
      <c r="N173" s="153"/>
      <c r="O173" s="153"/>
      <c r="P173" s="153"/>
      <c r="Q173" s="153"/>
      <c r="R173" s="153"/>
      <c r="S173" s="153"/>
    </row>
    <row r="174" spans="1:19" s="154" customFormat="1" ht="15.75">
      <c r="A174" s="153"/>
      <c r="B174" s="153"/>
      <c r="C174" s="153"/>
      <c r="D174" s="153"/>
      <c r="E174" s="153"/>
      <c r="F174" s="153"/>
      <c r="G174" s="153"/>
      <c r="H174" s="153"/>
      <c r="I174" s="153"/>
      <c r="J174" s="153"/>
      <c r="K174" s="153"/>
      <c r="L174" s="153"/>
      <c r="M174" s="153"/>
      <c r="N174" s="153"/>
      <c r="O174" s="153"/>
      <c r="P174" s="153"/>
      <c r="Q174" s="153"/>
      <c r="R174" s="153"/>
      <c r="S174" s="153"/>
    </row>
    <row r="175" spans="1:19" s="154" customFormat="1" ht="15.75">
      <c r="A175" s="153"/>
      <c r="B175" s="153"/>
      <c r="C175" s="153"/>
      <c r="D175" s="153"/>
      <c r="E175" s="153"/>
      <c r="F175" s="153"/>
      <c r="G175" s="153"/>
      <c r="H175" s="153"/>
      <c r="I175" s="153"/>
      <c r="J175" s="153"/>
      <c r="K175" s="153"/>
      <c r="L175" s="153"/>
      <c r="M175" s="153"/>
      <c r="N175" s="153"/>
      <c r="O175" s="153"/>
      <c r="P175" s="153"/>
      <c r="Q175" s="153"/>
      <c r="R175" s="153"/>
      <c r="S175" s="153"/>
    </row>
    <row r="176" spans="1:19" s="154" customFormat="1" ht="15.75">
      <c r="A176" s="153"/>
      <c r="B176" s="153"/>
      <c r="C176" s="153"/>
      <c r="D176" s="153"/>
      <c r="E176" s="153"/>
      <c r="F176" s="153"/>
      <c r="G176" s="153"/>
      <c r="H176" s="153"/>
      <c r="I176" s="153"/>
      <c r="J176" s="153"/>
      <c r="K176" s="153"/>
      <c r="L176" s="153"/>
      <c r="M176" s="153"/>
      <c r="N176" s="153"/>
      <c r="O176" s="153"/>
      <c r="P176" s="153"/>
      <c r="Q176" s="153"/>
      <c r="R176" s="153"/>
      <c r="S176" s="153"/>
    </row>
    <row r="177" spans="1:19" s="154" customFormat="1" ht="15.75">
      <c r="A177" s="153"/>
      <c r="B177" s="153"/>
      <c r="C177" s="153"/>
      <c r="D177" s="153"/>
      <c r="E177" s="153"/>
      <c r="F177" s="153"/>
      <c r="G177" s="153"/>
      <c r="H177" s="153"/>
      <c r="I177" s="153"/>
      <c r="J177" s="153"/>
      <c r="K177" s="153"/>
      <c r="L177" s="153"/>
      <c r="M177" s="153"/>
      <c r="N177" s="153"/>
      <c r="O177" s="153"/>
      <c r="P177" s="153"/>
      <c r="Q177" s="153"/>
      <c r="R177" s="153"/>
      <c r="S177" s="153"/>
    </row>
    <row r="178" spans="1:19" s="154" customFormat="1" ht="15.75">
      <c r="A178" s="153"/>
      <c r="B178" s="153"/>
      <c r="C178" s="153"/>
      <c r="D178" s="153"/>
      <c r="E178" s="153"/>
      <c r="F178" s="153"/>
      <c r="G178" s="153"/>
      <c r="H178" s="153"/>
      <c r="I178" s="153"/>
      <c r="J178" s="153"/>
      <c r="K178" s="153"/>
      <c r="L178" s="153"/>
      <c r="M178" s="153"/>
      <c r="N178" s="153"/>
      <c r="O178" s="153"/>
      <c r="P178" s="153"/>
      <c r="Q178" s="153"/>
      <c r="R178" s="153"/>
      <c r="S178" s="153"/>
    </row>
    <row r="179" spans="1:19" s="154" customFormat="1" ht="15.75">
      <c r="A179" s="153"/>
      <c r="B179" s="153"/>
      <c r="C179" s="153"/>
      <c r="D179" s="153"/>
      <c r="E179" s="153"/>
      <c r="F179" s="153"/>
      <c r="G179" s="153"/>
      <c r="H179" s="153"/>
      <c r="I179" s="153"/>
      <c r="J179" s="153"/>
      <c r="K179" s="153"/>
      <c r="L179" s="153"/>
      <c r="M179" s="153"/>
      <c r="N179" s="153"/>
      <c r="O179" s="153"/>
      <c r="P179" s="153"/>
      <c r="Q179" s="153"/>
      <c r="R179" s="153"/>
      <c r="S179" s="153"/>
    </row>
    <row r="180" spans="1:19" s="154" customFormat="1" ht="15.75">
      <c r="A180" s="153"/>
      <c r="B180" s="153"/>
      <c r="C180" s="153"/>
      <c r="D180" s="153"/>
      <c r="E180" s="153"/>
      <c r="F180" s="153"/>
      <c r="G180" s="153"/>
      <c r="H180" s="153"/>
      <c r="I180" s="153"/>
      <c r="J180" s="153"/>
      <c r="K180" s="153"/>
      <c r="L180" s="153"/>
      <c r="M180" s="153"/>
      <c r="N180" s="153"/>
      <c r="O180" s="153"/>
      <c r="P180" s="153"/>
      <c r="Q180" s="153"/>
      <c r="R180" s="153"/>
      <c r="S180" s="153"/>
    </row>
    <row r="181" spans="1:19" s="154" customFormat="1" ht="15.75">
      <c r="A181" s="153"/>
      <c r="B181" s="153"/>
      <c r="C181" s="153"/>
      <c r="D181" s="153"/>
      <c r="E181" s="153"/>
      <c r="F181" s="153"/>
      <c r="G181" s="153"/>
      <c r="H181" s="153"/>
      <c r="I181" s="153"/>
      <c r="J181" s="153"/>
      <c r="K181" s="153"/>
      <c r="L181" s="153"/>
      <c r="M181" s="153"/>
      <c r="N181" s="153"/>
      <c r="O181" s="153"/>
      <c r="P181" s="153"/>
      <c r="Q181" s="153"/>
      <c r="R181" s="153"/>
      <c r="S181" s="153"/>
    </row>
    <row r="182" spans="1:19" s="154" customFormat="1" ht="15.75">
      <c r="A182" s="153"/>
      <c r="B182" s="153"/>
      <c r="C182" s="153"/>
      <c r="D182" s="153"/>
      <c r="E182" s="153"/>
      <c r="F182" s="153"/>
      <c r="G182" s="153"/>
      <c r="H182" s="153"/>
      <c r="I182" s="153"/>
      <c r="J182" s="153"/>
      <c r="K182" s="153"/>
      <c r="L182" s="153"/>
      <c r="M182" s="153"/>
      <c r="N182" s="153"/>
      <c r="O182" s="153"/>
      <c r="P182" s="153"/>
      <c r="Q182" s="153"/>
      <c r="R182" s="153"/>
      <c r="S182" s="153"/>
    </row>
    <row r="183" spans="1:19" s="154" customFormat="1" ht="15.75">
      <c r="A183" s="153"/>
      <c r="B183" s="153"/>
      <c r="C183" s="153"/>
      <c r="D183" s="153"/>
      <c r="E183" s="153"/>
      <c r="F183" s="153"/>
      <c r="G183" s="153"/>
      <c r="H183" s="153"/>
      <c r="I183" s="153"/>
      <c r="J183" s="153"/>
      <c r="K183" s="153"/>
      <c r="L183" s="153"/>
      <c r="M183" s="153"/>
      <c r="N183" s="153"/>
      <c r="O183" s="153"/>
      <c r="P183" s="153"/>
      <c r="Q183" s="153"/>
      <c r="R183" s="153"/>
      <c r="S183" s="153"/>
    </row>
    <row r="184" spans="1:19" s="154" customFormat="1" ht="15.75">
      <c r="A184" s="153"/>
      <c r="B184" s="153"/>
      <c r="C184" s="153"/>
      <c r="D184" s="153"/>
      <c r="E184" s="153"/>
      <c r="F184" s="153"/>
      <c r="G184" s="153"/>
      <c r="H184" s="153"/>
      <c r="I184" s="153"/>
      <c r="J184" s="153"/>
      <c r="K184" s="153"/>
      <c r="L184" s="153"/>
      <c r="M184" s="153"/>
      <c r="N184" s="153"/>
      <c r="O184" s="153"/>
      <c r="P184" s="153"/>
      <c r="Q184" s="153"/>
      <c r="R184" s="153"/>
      <c r="S184" s="153"/>
    </row>
    <row r="185" spans="1:19" s="154" customFormat="1" ht="15.75">
      <c r="A185" s="153"/>
      <c r="B185" s="153"/>
      <c r="C185" s="153"/>
      <c r="D185" s="153"/>
      <c r="E185" s="153"/>
      <c r="F185" s="153"/>
      <c r="G185" s="153"/>
      <c r="H185" s="153"/>
      <c r="I185" s="153"/>
      <c r="J185" s="153"/>
      <c r="K185" s="153"/>
      <c r="L185" s="153"/>
      <c r="M185" s="153"/>
      <c r="N185" s="153"/>
      <c r="O185" s="153"/>
      <c r="P185" s="153"/>
      <c r="Q185" s="153"/>
      <c r="R185" s="153"/>
      <c r="S185" s="153"/>
    </row>
    <row r="186" spans="1:19" s="154" customFormat="1" ht="15.75">
      <c r="A186" s="153"/>
      <c r="B186" s="153"/>
      <c r="C186" s="153"/>
      <c r="D186" s="153"/>
      <c r="E186" s="153"/>
      <c r="F186" s="153"/>
      <c r="G186" s="153"/>
      <c r="H186" s="153"/>
      <c r="I186" s="153"/>
      <c r="J186" s="153"/>
      <c r="K186" s="153"/>
      <c r="L186" s="153"/>
      <c r="M186" s="153"/>
      <c r="N186" s="153"/>
      <c r="O186" s="153"/>
      <c r="P186" s="153"/>
      <c r="Q186" s="153"/>
      <c r="R186" s="153"/>
      <c r="S186" s="153"/>
    </row>
    <row r="187" spans="1:19" s="154" customFormat="1" ht="15.75">
      <c r="A187" s="153"/>
      <c r="B187" s="153"/>
      <c r="C187" s="153"/>
      <c r="D187" s="153"/>
      <c r="E187" s="153"/>
      <c r="F187" s="153"/>
      <c r="G187" s="153"/>
      <c r="H187" s="153"/>
      <c r="I187" s="153"/>
      <c r="J187" s="153"/>
      <c r="K187" s="153"/>
      <c r="L187" s="153"/>
      <c r="M187" s="153"/>
      <c r="N187" s="153"/>
      <c r="O187" s="153"/>
      <c r="P187" s="153"/>
      <c r="Q187" s="153"/>
      <c r="R187" s="153"/>
      <c r="S187" s="153"/>
    </row>
    <row r="188" spans="1:19" s="154" customFormat="1" ht="15.75">
      <c r="A188" s="153"/>
      <c r="B188" s="153"/>
      <c r="C188" s="153"/>
      <c r="D188" s="153"/>
      <c r="E188" s="153"/>
      <c r="F188" s="153"/>
      <c r="G188" s="153"/>
      <c r="H188" s="153"/>
      <c r="I188" s="153"/>
      <c r="J188" s="153"/>
      <c r="K188" s="153"/>
      <c r="L188" s="153"/>
      <c r="M188" s="153"/>
      <c r="N188" s="153"/>
      <c r="O188" s="153"/>
      <c r="P188" s="153"/>
      <c r="Q188" s="153"/>
      <c r="R188" s="153"/>
      <c r="S188" s="153"/>
    </row>
    <row r="189" spans="1:19" s="154" customFormat="1" ht="15.75">
      <c r="A189" s="153"/>
      <c r="B189" s="153"/>
      <c r="C189" s="153"/>
      <c r="D189" s="153"/>
      <c r="E189" s="153"/>
      <c r="F189" s="153"/>
      <c r="G189" s="153"/>
      <c r="H189" s="153"/>
      <c r="I189" s="153"/>
      <c r="J189" s="153"/>
      <c r="K189" s="153"/>
      <c r="L189" s="153"/>
      <c r="M189" s="153"/>
      <c r="N189" s="153"/>
      <c r="O189" s="153"/>
      <c r="P189" s="153"/>
      <c r="Q189" s="153"/>
      <c r="R189" s="153"/>
      <c r="S189" s="153"/>
    </row>
    <row r="190" spans="1:19" s="154" customFormat="1" ht="15.75">
      <c r="A190" s="153"/>
      <c r="B190" s="153"/>
      <c r="C190" s="153"/>
      <c r="D190" s="153"/>
      <c r="E190" s="153"/>
      <c r="F190" s="153"/>
      <c r="G190" s="153"/>
      <c r="H190" s="153"/>
      <c r="I190" s="153"/>
      <c r="J190" s="153"/>
      <c r="K190" s="153"/>
      <c r="L190" s="153"/>
      <c r="M190" s="153"/>
      <c r="N190" s="153"/>
      <c r="O190" s="153"/>
      <c r="P190" s="153"/>
      <c r="Q190" s="153"/>
      <c r="R190" s="153"/>
      <c r="S190" s="153"/>
    </row>
    <row r="191" spans="1:19" s="154" customFormat="1" ht="15.75">
      <c r="A191" s="153"/>
      <c r="B191" s="153"/>
      <c r="C191" s="153"/>
      <c r="D191" s="153"/>
      <c r="E191" s="153"/>
      <c r="F191" s="153"/>
      <c r="G191" s="153"/>
      <c r="H191" s="153"/>
      <c r="I191" s="153"/>
      <c r="J191" s="153"/>
      <c r="K191" s="153"/>
      <c r="L191" s="153"/>
      <c r="M191" s="153"/>
      <c r="N191" s="153"/>
      <c r="O191" s="153"/>
      <c r="P191" s="153"/>
      <c r="Q191" s="153"/>
      <c r="R191" s="153"/>
      <c r="S191" s="153"/>
    </row>
    <row r="192" spans="1:19" s="154" customFormat="1" ht="15.75">
      <c r="A192" s="153"/>
      <c r="B192" s="153"/>
      <c r="C192" s="153"/>
      <c r="D192" s="153"/>
      <c r="E192" s="153"/>
      <c r="F192" s="153"/>
      <c r="G192" s="153"/>
      <c r="H192" s="153"/>
      <c r="I192" s="153"/>
      <c r="J192" s="153"/>
      <c r="K192" s="153"/>
      <c r="L192" s="153"/>
      <c r="M192" s="153"/>
      <c r="N192" s="153"/>
      <c r="O192" s="153"/>
      <c r="P192" s="153"/>
      <c r="Q192" s="153"/>
      <c r="R192" s="153"/>
      <c r="S192" s="153"/>
    </row>
    <row r="193" spans="1:19" s="154" customFormat="1" ht="15.75">
      <c r="A193" s="153"/>
      <c r="B193" s="153"/>
      <c r="C193" s="153"/>
      <c r="D193" s="153"/>
      <c r="E193" s="153"/>
      <c r="F193" s="153"/>
      <c r="G193" s="153"/>
      <c r="H193" s="153"/>
      <c r="I193" s="153"/>
      <c r="J193" s="153"/>
      <c r="K193" s="153"/>
      <c r="L193" s="153"/>
      <c r="M193" s="153"/>
      <c r="N193" s="153"/>
      <c r="O193" s="153"/>
      <c r="P193" s="153"/>
      <c r="Q193" s="153"/>
      <c r="R193" s="153"/>
      <c r="S193" s="153"/>
    </row>
    <row r="194" spans="1:19" s="154" customFormat="1" ht="15.75">
      <c r="A194" s="153"/>
      <c r="B194" s="153"/>
      <c r="C194" s="153"/>
      <c r="D194" s="153"/>
      <c r="E194" s="153"/>
      <c r="F194" s="153"/>
      <c r="G194" s="153"/>
      <c r="H194" s="153"/>
      <c r="I194" s="153"/>
      <c r="J194" s="153"/>
      <c r="K194" s="153"/>
      <c r="L194" s="153"/>
      <c r="M194" s="153"/>
      <c r="N194" s="153"/>
      <c r="O194" s="153"/>
      <c r="P194" s="153"/>
      <c r="Q194" s="153"/>
      <c r="R194" s="153"/>
      <c r="S194" s="153"/>
    </row>
    <row r="195" spans="1:19" s="154" customFormat="1" ht="15.75">
      <c r="A195" s="153"/>
      <c r="B195" s="153"/>
      <c r="C195" s="153"/>
      <c r="D195" s="153"/>
      <c r="E195" s="153"/>
      <c r="F195" s="153"/>
      <c r="G195" s="153"/>
      <c r="H195" s="153"/>
      <c r="I195" s="153"/>
      <c r="J195" s="153"/>
      <c r="K195" s="153"/>
      <c r="L195" s="153"/>
      <c r="M195" s="153"/>
      <c r="N195" s="153"/>
      <c r="O195" s="153"/>
      <c r="P195" s="153"/>
      <c r="Q195" s="153"/>
      <c r="R195" s="153"/>
      <c r="S195" s="153"/>
    </row>
    <row r="196" spans="1:19" s="154" customFormat="1" ht="15.75">
      <c r="A196" s="153"/>
      <c r="B196" s="153"/>
      <c r="C196" s="153"/>
      <c r="D196" s="153"/>
      <c r="E196" s="153"/>
      <c r="F196" s="153"/>
      <c r="G196" s="153"/>
      <c r="H196" s="153"/>
      <c r="I196" s="153"/>
      <c r="J196" s="153"/>
      <c r="K196" s="153"/>
      <c r="L196" s="153"/>
      <c r="M196" s="153"/>
      <c r="N196" s="153"/>
      <c r="O196" s="153"/>
      <c r="P196" s="153"/>
      <c r="Q196" s="153"/>
      <c r="R196" s="153"/>
      <c r="S196" s="153"/>
    </row>
    <row r="197" spans="1:19" s="154" customFormat="1" ht="15.75">
      <c r="A197" s="153"/>
      <c r="B197" s="153"/>
      <c r="C197" s="153"/>
      <c r="D197" s="153"/>
      <c r="E197" s="153"/>
      <c r="F197" s="153"/>
      <c r="G197" s="153"/>
      <c r="H197" s="153"/>
      <c r="I197" s="153"/>
      <c r="J197" s="153"/>
      <c r="K197" s="153"/>
      <c r="L197" s="153"/>
      <c r="M197" s="153"/>
      <c r="N197" s="153"/>
      <c r="O197" s="153"/>
      <c r="P197" s="153"/>
      <c r="Q197" s="153"/>
      <c r="R197" s="153"/>
      <c r="S197" s="153"/>
    </row>
    <row r="198" spans="1:19" s="154" customFormat="1" ht="15.75">
      <c r="A198" s="153"/>
      <c r="B198" s="153"/>
      <c r="C198" s="153"/>
      <c r="D198" s="153"/>
      <c r="E198" s="153"/>
      <c r="F198" s="153"/>
      <c r="G198" s="153"/>
      <c r="H198" s="153"/>
      <c r="I198" s="153"/>
      <c r="J198" s="153"/>
      <c r="K198" s="153"/>
      <c r="L198" s="153"/>
      <c r="M198" s="153"/>
      <c r="N198" s="153"/>
      <c r="O198" s="153"/>
      <c r="P198" s="153"/>
      <c r="Q198" s="153"/>
      <c r="R198" s="153"/>
      <c r="S198" s="153"/>
    </row>
    <row r="199" spans="1:19" s="154" customFormat="1" ht="15.75">
      <c r="A199" s="153"/>
      <c r="B199" s="153"/>
      <c r="C199" s="153"/>
      <c r="D199" s="153"/>
      <c r="E199" s="153"/>
      <c r="F199" s="153"/>
      <c r="G199" s="153"/>
      <c r="H199" s="153"/>
      <c r="I199" s="153"/>
      <c r="J199" s="153"/>
      <c r="K199" s="153"/>
      <c r="L199" s="153"/>
      <c r="M199" s="153"/>
      <c r="N199" s="153"/>
      <c r="O199" s="153"/>
      <c r="P199" s="153"/>
      <c r="Q199" s="153"/>
      <c r="R199" s="153"/>
      <c r="S199" s="153"/>
    </row>
    <row r="200" spans="1:19" s="154" customFormat="1" ht="15.75">
      <c r="A200" s="153"/>
      <c r="B200" s="153"/>
      <c r="C200" s="153"/>
      <c r="D200" s="153"/>
      <c r="E200" s="153"/>
      <c r="F200" s="153"/>
      <c r="G200" s="153"/>
      <c r="H200" s="153"/>
      <c r="I200" s="153"/>
      <c r="J200" s="153"/>
      <c r="K200" s="153"/>
      <c r="L200" s="153"/>
      <c r="M200" s="153"/>
      <c r="N200" s="153"/>
      <c r="O200" s="153"/>
      <c r="P200" s="153"/>
      <c r="Q200" s="153"/>
      <c r="R200" s="153"/>
      <c r="S200" s="153"/>
    </row>
    <row r="201" spans="1:19" s="154" customFormat="1" ht="15.75">
      <c r="A201" s="153"/>
      <c r="B201" s="153"/>
      <c r="C201" s="153"/>
      <c r="D201" s="153"/>
      <c r="E201" s="153"/>
      <c r="F201" s="153"/>
      <c r="G201" s="153"/>
      <c r="H201" s="153"/>
      <c r="I201" s="153"/>
      <c r="J201" s="153"/>
      <c r="K201" s="153"/>
      <c r="L201" s="153"/>
      <c r="M201" s="153"/>
      <c r="N201" s="153"/>
      <c r="O201" s="153"/>
      <c r="P201" s="153"/>
      <c r="Q201" s="153"/>
      <c r="R201" s="153"/>
      <c r="S201" s="153"/>
    </row>
    <row r="202" spans="1:19" s="154" customFormat="1" ht="15.75">
      <c r="A202" s="153"/>
      <c r="B202" s="153"/>
      <c r="C202" s="153"/>
      <c r="D202" s="153"/>
      <c r="E202" s="153"/>
      <c r="F202" s="153"/>
      <c r="G202" s="153"/>
      <c r="H202" s="153"/>
      <c r="I202" s="153"/>
      <c r="J202" s="153"/>
      <c r="K202" s="153"/>
      <c r="L202" s="153"/>
      <c r="M202" s="153"/>
      <c r="N202" s="153"/>
      <c r="O202" s="153"/>
      <c r="P202" s="153"/>
      <c r="Q202" s="153"/>
      <c r="R202" s="153"/>
      <c r="S202" s="153"/>
    </row>
    <row r="203" spans="1:19" s="154" customFormat="1" ht="15.75">
      <c r="A203" s="153"/>
      <c r="B203" s="153"/>
      <c r="C203" s="153"/>
      <c r="D203" s="153"/>
      <c r="E203" s="153"/>
      <c r="F203" s="153"/>
      <c r="G203" s="153"/>
      <c r="H203" s="153"/>
      <c r="I203" s="153"/>
      <c r="J203" s="153"/>
      <c r="K203" s="153"/>
      <c r="L203" s="153"/>
      <c r="M203" s="153"/>
      <c r="N203" s="153"/>
      <c r="O203" s="153"/>
      <c r="P203" s="153"/>
      <c r="Q203" s="153"/>
      <c r="R203" s="153"/>
      <c r="S203" s="153"/>
    </row>
    <row r="204" spans="1:19" s="154" customFormat="1" ht="15.75">
      <c r="A204" s="153"/>
      <c r="B204" s="153"/>
      <c r="C204" s="153"/>
      <c r="D204" s="153"/>
      <c r="E204" s="153"/>
      <c r="F204" s="153"/>
      <c r="G204" s="153"/>
      <c r="H204" s="153"/>
      <c r="I204" s="153"/>
      <c r="J204" s="153"/>
      <c r="K204" s="153"/>
      <c r="L204" s="153"/>
      <c r="M204" s="153"/>
      <c r="N204" s="153"/>
      <c r="O204" s="153"/>
      <c r="P204" s="153"/>
      <c r="Q204" s="153"/>
      <c r="R204" s="153"/>
      <c r="S204" s="153"/>
    </row>
    <row r="205" spans="1:19" s="154" customFormat="1" ht="15.75">
      <c r="A205" s="153"/>
      <c r="B205" s="153"/>
      <c r="C205" s="153"/>
      <c r="D205" s="153"/>
      <c r="E205" s="153"/>
      <c r="F205" s="153"/>
      <c r="G205" s="153"/>
      <c r="H205" s="153"/>
      <c r="I205" s="153"/>
      <c r="J205" s="153"/>
      <c r="K205" s="153"/>
      <c r="L205" s="153"/>
      <c r="M205" s="153"/>
      <c r="N205" s="153"/>
      <c r="O205" s="153"/>
      <c r="P205" s="153"/>
      <c r="Q205" s="153"/>
      <c r="R205" s="153"/>
      <c r="S205" s="153"/>
    </row>
    <row r="206" spans="1:19" s="154" customFormat="1" ht="15.75">
      <c r="A206" s="153"/>
      <c r="B206" s="153"/>
      <c r="C206" s="153"/>
      <c r="D206" s="153"/>
      <c r="E206" s="153"/>
      <c r="F206" s="153"/>
      <c r="G206" s="153"/>
      <c r="H206" s="153"/>
      <c r="I206" s="153"/>
      <c r="J206" s="153"/>
      <c r="K206" s="153"/>
      <c r="L206" s="153"/>
      <c r="M206" s="153"/>
      <c r="N206" s="153"/>
      <c r="O206" s="153"/>
      <c r="P206" s="153"/>
      <c r="Q206" s="153"/>
      <c r="R206" s="153"/>
      <c r="S206" s="153"/>
    </row>
    <row r="207" spans="1:19" s="154" customFormat="1" ht="15.75">
      <c r="A207" s="153"/>
      <c r="B207" s="153"/>
      <c r="C207" s="153"/>
      <c r="D207" s="153"/>
      <c r="E207" s="153"/>
      <c r="F207" s="153"/>
      <c r="G207" s="153"/>
      <c r="H207" s="153"/>
      <c r="I207" s="153"/>
      <c r="J207" s="153"/>
      <c r="K207" s="153"/>
      <c r="L207" s="153"/>
      <c r="M207" s="153"/>
      <c r="N207" s="153"/>
      <c r="O207" s="153"/>
      <c r="P207" s="153"/>
      <c r="Q207" s="153"/>
      <c r="R207" s="153"/>
      <c r="S207" s="153"/>
    </row>
    <row r="208" spans="1:19" s="154" customFormat="1" ht="15.75">
      <c r="A208" s="153"/>
      <c r="B208" s="153"/>
      <c r="C208" s="153"/>
      <c r="D208" s="153"/>
      <c r="E208" s="153"/>
      <c r="F208" s="153"/>
      <c r="G208" s="153"/>
      <c r="H208" s="153"/>
      <c r="I208" s="153"/>
      <c r="J208" s="153"/>
      <c r="K208" s="153"/>
      <c r="L208" s="153"/>
      <c r="M208" s="153"/>
      <c r="N208" s="153"/>
      <c r="O208" s="153"/>
      <c r="P208" s="153"/>
      <c r="Q208" s="153"/>
      <c r="R208" s="153"/>
      <c r="S208" s="153"/>
    </row>
    <row r="209" spans="1:19" s="154" customFormat="1" ht="15.75">
      <c r="A209" s="153"/>
      <c r="B209" s="153"/>
      <c r="C209" s="153"/>
      <c r="D209" s="153"/>
      <c r="E209" s="153"/>
      <c r="F209" s="153"/>
      <c r="G209" s="153"/>
      <c r="H209" s="153"/>
      <c r="I209" s="153"/>
      <c r="J209" s="153"/>
      <c r="K209" s="153"/>
      <c r="L209" s="153"/>
      <c r="M209" s="153"/>
      <c r="N209" s="153"/>
      <c r="O209" s="153"/>
      <c r="P209" s="153"/>
      <c r="Q209" s="153"/>
      <c r="R209" s="153"/>
      <c r="S209" s="153"/>
    </row>
    <row r="210" spans="1:19" s="154" customFormat="1" ht="15.75">
      <c r="A210" s="153"/>
      <c r="B210" s="153"/>
      <c r="C210" s="153"/>
      <c r="D210" s="153"/>
      <c r="E210" s="153"/>
      <c r="F210" s="153"/>
      <c r="G210" s="153"/>
      <c r="H210" s="153"/>
      <c r="I210" s="153"/>
      <c r="J210" s="153"/>
      <c r="K210" s="153"/>
      <c r="L210" s="153"/>
      <c r="M210" s="153"/>
      <c r="N210" s="153"/>
      <c r="O210" s="153"/>
      <c r="P210" s="153"/>
      <c r="Q210" s="153"/>
      <c r="R210" s="153"/>
      <c r="S210" s="153"/>
    </row>
    <row r="211" spans="1:19" s="154" customFormat="1" ht="15.75">
      <c r="A211" s="153"/>
      <c r="B211" s="153"/>
      <c r="C211" s="153"/>
      <c r="D211" s="153"/>
      <c r="E211" s="153"/>
      <c r="F211" s="153"/>
      <c r="G211" s="153"/>
      <c r="H211" s="153"/>
      <c r="I211" s="153"/>
      <c r="J211" s="153"/>
      <c r="K211" s="153"/>
      <c r="L211" s="153"/>
      <c r="M211" s="153"/>
      <c r="N211" s="153"/>
      <c r="O211" s="153"/>
      <c r="P211" s="153"/>
      <c r="Q211" s="153"/>
      <c r="R211" s="153"/>
      <c r="S211" s="153"/>
    </row>
    <row r="212" spans="1:19" s="154" customFormat="1" ht="15.75">
      <c r="A212" s="153"/>
      <c r="B212" s="153"/>
      <c r="C212" s="153"/>
      <c r="D212" s="153"/>
      <c r="E212" s="153"/>
      <c r="F212" s="153"/>
      <c r="G212" s="153"/>
      <c r="H212" s="153"/>
      <c r="I212" s="153"/>
      <c r="J212" s="153"/>
      <c r="K212" s="153"/>
      <c r="L212" s="153"/>
      <c r="M212" s="153"/>
      <c r="N212" s="153"/>
      <c r="O212" s="153"/>
      <c r="P212" s="153"/>
      <c r="Q212" s="153"/>
      <c r="R212" s="153"/>
      <c r="S212" s="153"/>
    </row>
    <row r="213" spans="1:19" s="154" customFormat="1" ht="15.75">
      <c r="A213" s="153"/>
      <c r="B213" s="153"/>
      <c r="C213" s="153"/>
      <c r="D213" s="153"/>
      <c r="E213" s="153"/>
      <c r="F213" s="153"/>
      <c r="G213" s="153"/>
      <c r="H213" s="153"/>
      <c r="I213" s="153"/>
      <c r="J213" s="153"/>
      <c r="K213" s="153"/>
      <c r="L213" s="153"/>
      <c r="M213" s="153"/>
      <c r="N213" s="153"/>
      <c r="O213" s="153"/>
      <c r="P213" s="153"/>
      <c r="Q213" s="153"/>
      <c r="R213" s="153"/>
      <c r="S213" s="153"/>
    </row>
    <row r="214" spans="1:19" s="154" customFormat="1" ht="15.75">
      <c r="A214" s="153"/>
      <c r="B214" s="153"/>
      <c r="C214" s="153"/>
      <c r="D214" s="153"/>
      <c r="E214" s="153"/>
      <c r="F214" s="153"/>
      <c r="G214" s="153"/>
      <c r="H214" s="153"/>
      <c r="I214" s="153"/>
      <c r="J214" s="153"/>
      <c r="K214" s="153"/>
      <c r="L214" s="153"/>
      <c r="M214" s="153"/>
      <c r="N214" s="153"/>
      <c r="O214" s="153"/>
      <c r="P214" s="153"/>
      <c r="Q214" s="153"/>
      <c r="R214" s="153"/>
      <c r="S214" s="153"/>
    </row>
    <row r="215" spans="1:19" s="154" customFormat="1" ht="15.75">
      <c r="A215" s="153"/>
      <c r="B215" s="153"/>
      <c r="C215" s="153"/>
      <c r="D215" s="153"/>
      <c r="E215" s="153"/>
      <c r="F215" s="153"/>
      <c r="G215" s="153"/>
      <c r="H215" s="153"/>
      <c r="I215" s="153"/>
      <c r="J215" s="153"/>
      <c r="K215" s="153"/>
      <c r="L215" s="153"/>
      <c r="M215" s="153"/>
      <c r="N215" s="153"/>
      <c r="O215" s="153"/>
      <c r="P215" s="153"/>
      <c r="Q215" s="153"/>
      <c r="R215" s="153"/>
      <c r="S215" s="153"/>
    </row>
    <row r="216" spans="1:19" s="154" customFormat="1" ht="15.75">
      <c r="A216" s="153"/>
      <c r="B216" s="153"/>
      <c r="C216" s="153"/>
      <c r="D216" s="153"/>
      <c r="E216" s="153"/>
      <c r="F216" s="153"/>
      <c r="G216" s="153"/>
      <c r="H216" s="153"/>
      <c r="I216" s="153"/>
      <c r="J216" s="153"/>
      <c r="K216" s="153"/>
      <c r="L216" s="153"/>
      <c r="M216" s="153"/>
      <c r="N216" s="153"/>
      <c r="O216" s="153"/>
      <c r="P216" s="153"/>
      <c r="Q216" s="153"/>
      <c r="R216" s="153"/>
      <c r="S216" s="153"/>
    </row>
    <row r="217" spans="1:19" s="154" customFormat="1" ht="15.75">
      <c r="A217" s="153"/>
      <c r="B217" s="153"/>
      <c r="C217" s="153"/>
      <c r="D217" s="153"/>
      <c r="E217" s="153"/>
      <c r="F217" s="153"/>
      <c r="G217" s="153"/>
      <c r="H217" s="153"/>
      <c r="I217" s="153"/>
      <c r="J217" s="153"/>
      <c r="K217" s="153"/>
      <c r="L217" s="153"/>
      <c r="M217" s="153"/>
      <c r="N217" s="153"/>
      <c r="O217" s="153"/>
      <c r="P217" s="153"/>
      <c r="Q217" s="153"/>
      <c r="R217" s="153"/>
      <c r="S217" s="153"/>
    </row>
    <row r="218" spans="1:19" s="154" customFormat="1" ht="15.75">
      <c r="A218" s="153"/>
      <c r="B218" s="153"/>
      <c r="C218" s="153"/>
      <c r="D218" s="153"/>
      <c r="E218" s="153"/>
      <c r="F218" s="153"/>
      <c r="G218" s="153"/>
      <c r="H218" s="153"/>
      <c r="I218" s="153"/>
      <c r="J218" s="153"/>
      <c r="K218" s="153"/>
      <c r="L218" s="153"/>
      <c r="M218" s="153"/>
      <c r="N218" s="153"/>
      <c r="O218" s="153"/>
      <c r="P218" s="153"/>
      <c r="Q218" s="153"/>
      <c r="R218" s="153"/>
      <c r="S218" s="153"/>
    </row>
    <row r="219" spans="1:19" s="154" customFormat="1" ht="15.75">
      <c r="A219" s="153"/>
      <c r="B219" s="153"/>
      <c r="C219" s="153"/>
      <c r="D219" s="153"/>
      <c r="E219" s="153"/>
      <c r="F219" s="153"/>
      <c r="G219" s="153"/>
      <c r="H219" s="153"/>
      <c r="I219" s="153"/>
      <c r="J219" s="153"/>
      <c r="K219" s="153"/>
      <c r="L219" s="153"/>
      <c r="M219" s="153"/>
      <c r="N219" s="153"/>
      <c r="O219" s="153"/>
      <c r="P219" s="153"/>
      <c r="Q219" s="153"/>
      <c r="R219" s="153"/>
      <c r="S219" s="153"/>
    </row>
    <row r="220" spans="1:19" s="154" customFormat="1" ht="15.75">
      <c r="A220" s="153"/>
      <c r="B220" s="153"/>
      <c r="C220" s="153"/>
      <c r="D220" s="153"/>
      <c r="E220" s="153"/>
      <c r="F220" s="153"/>
      <c r="G220" s="153"/>
      <c r="H220" s="153"/>
      <c r="I220" s="153"/>
      <c r="J220" s="153"/>
      <c r="K220" s="153"/>
      <c r="L220" s="153"/>
      <c r="M220" s="153"/>
      <c r="N220" s="153"/>
      <c r="O220" s="153"/>
      <c r="P220" s="153"/>
      <c r="Q220" s="153"/>
      <c r="R220" s="153"/>
      <c r="S220" s="153"/>
    </row>
    <row r="221" spans="1:19" s="154" customFormat="1" ht="15.75">
      <c r="A221" s="153"/>
      <c r="B221" s="153"/>
      <c r="C221" s="153"/>
      <c r="D221" s="153"/>
      <c r="E221" s="153"/>
      <c r="F221" s="153"/>
      <c r="G221" s="153"/>
      <c r="H221" s="153"/>
      <c r="I221" s="153"/>
      <c r="J221" s="153"/>
      <c r="K221" s="153"/>
      <c r="L221" s="153"/>
      <c r="M221" s="153"/>
      <c r="N221" s="153"/>
      <c r="O221" s="153"/>
      <c r="P221" s="153"/>
      <c r="Q221" s="153"/>
      <c r="R221" s="153"/>
      <c r="S221" s="153"/>
    </row>
    <row r="222" spans="1:19" s="154" customFormat="1" ht="15.75">
      <c r="A222" s="153"/>
      <c r="B222" s="153"/>
      <c r="C222" s="153"/>
      <c r="D222" s="153"/>
      <c r="E222" s="153"/>
      <c r="F222" s="153"/>
      <c r="G222" s="153"/>
      <c r="H222" s="153"/>
      <c r="I222" s="153"/>
      <c r="J222" s="153"/>
      <c r="K222" s="153"/>
      <c r="L222" s="153"/>
      <c r="M222" s="153"/>
      <c r="N222" s="153"/>
      <c r="O222" s="153"/>
      <c r="P222" s="153"/>
      <c r="Q222" s="153"/>
      <c r="R222" s="153"/>
      <c r="S222" s="153"/>
    </row>
    <row r="223" spans="1:19" s="154" customFormat="1" ht="15.75">
      <c r="A223" s="153"/>
      <c r="B223" s="153"/>
      <c r="C223" s="153"/>
      <c r="D223" s="153"/>
      <c r="E223" s="153"/>
      <c r="F223" s="153"/>
      <c r="G223" s="153"/>
      <c r="H223" s="153"/>
      <c r="I223" s="153"/>
      <c r="J223" s="153"/>
      <c r="K223" s="153"/>
      <c r="L223" s="153"/>
      <c r="M223" s="153"/>
      <c r="N223" s="153"/>
      <c r="O223" s="153"/>
      <c r="P223" s="153"/>
      <c r="Q223" s="153"/>
      <c r="R223" s="153"/>
      <c r="S223" s="153"/>
    </row>
    <row r="224" spans="1:19" s="154" customFormat="1" ht="15.75">
      <c r="A224" s="153"/>
      <c r="B224" s="153"/>
      <c r="C224" s="153"/>
      <c r="D224" s="153"/>
      <c r="E224" s="153"/>
      <c r="F224" s="153"/>
      <c r="G224" s="153"/>
      <c r="H224" s="153"/>
      <c r="I224" s="153"/>
      <c r="J224" s="153"/>
      <c r="K224" s="153"/>
      <c r="L224" s="153"/>
      <c r="M224" s="153"/>
      <c r="N224" s="153"/>
      <c r="O224" s="153"/>
      <c r="P224" s="153"/>
      <c r="Q224" s="153"/>
      <c r="R224" s="153"/>
      <c r="S224" s="153"/>
    </row>
    <row r="225" spans="1:19" s="154" customFormat="1" ht="15.75">
      <c r="A225" s="153"/>
      <c r="B225" s="153"/>
      <c r="C225" s="153"/>
      <c r="D225" s="153"/>
      <c r="E225" s="153"/>
      <c r="F225" s="153"/>
      <c r="G225" s="153"/>
      <c r="H225" s="153"/>
      <c r="I225" s="153"/>
      <c r="J225" s="153"/>
      <c r="K225" s="153"/>
      <c r="L225" s="153"/>
      <c r="M225" s="153"/>
      <c r="N225" s="153"/>
      <c r="O225" s="153"/>
      <c r="P225" s="153"/>
      <c r="Q225" s="153"/>
      <c r="R225" s="153"/>
      <c r="S225" s="153"/>
    </row>
    <row r="226" spans="1:19" s="154" customFormat="1" ht="15.75">
      <c r="A226" s="153"/>
      <c r="B226" s="153"/>
      <c r="C226" s="153"/>
      <c r="D226" s="153"/>
      <c r="E226" s="153"/>
      <c r="F226" s="153"/>
      <c r="G226" s="153"/>
      <c r="H226" s="153"/>
      <c r="I226" s="153"/>
      <c r="J226" s="153"/>
      <c r="K226" s="153"/>
      <c r="L226" s="153"/>
      <c r="M226" s="153"/>
      <c r="N226" s="153"/>
      <c r="O226" s="153"/>
      <c r="P226" s="153"/>
      <c r="Q226" s="153"/>
      <c r="R226" s="153"/>
      <c r="S226" s="153"/>
    </row>
    <row r="227" spans="1:19" s="154" customFormat="1" ht="15.75">
      <c r="A227" s="153"/>
      <c r="B227" s="153"/>
      <c r="C227" s="153"/>
      <c r="D227" s="153"/>
      <c r="E227" s="153"/>
      <c r="F227" s="153"/>
      <c r="G227" s="153"/>
      <c r="H227" s="153"/>
      <c r="I227" s="153"/>
      <c r="J227" s="153"/>
      <c r="K227" s="153"/>
      <c r="L227" s="153"/>
      <c r="M227" s="153"/>
      <c r="N227" s="153"/>
      <c r="O227" s="153"/>
      <c r="P227" s="153"/>
      <c r="Q227" s="153"/>
      <c r="R227" s="153"/>
      <c r="S227" s="153"/>
    </row>
    <row r="228" spans="1:19" s="154" customFormat="1" ht="15.75">
      <c r="A228" s="153"/>
      <c r="B228" s="153"/>
      <c r="C228" s="153"/>
      <c r="D228" s="153"/>
      <c r="E228" s="153"/>
      <c r="F228" s="153"/>
      <c r="G228" s="153"/>
      <c r="H228" s="153"/>
      <c r="I228" s="153"/>
      <c r="J228" s="153"/>
      <c r="K228" s="153"/>
      <c r="L228" s="153"/>
      <c r="M228" s="153"/>
      <c r="N228" s="153"/>
      <c r="O228" s="153"/>
      <c r="P228" s="153"/>
      <c r="Q228" s="153"/>
      <c r="R228" s="153"/>
      <c r="S228" s="153"/>
    </row>
    <row r="229" spans="1:19" s="154" customFormat="1" ht="15.75">
      <c r="A229" s="153"/>
      <c r="B229" s="153"/>
      <c r="C229" s="153"/>
      <c r="D229" s="153"/>
      <c r="E229" s="153"/>
      <c r="F229" s="153"/>
      <c r="G229" s="153"/>
      <c r="H229" s="153"/>
      <c r="I229" s="153"/>
      <c r="J229" s="153"/>
      <c r="K229" s="153"/>
      <c r="L229" s="153"/>
      <c r="M229" s="153"/>
      <c r="N229" s="153"/>
      <c r="O229" s="153"/>
      <c r="P229" s="153"/>
      <c r="Q229" s="153"/>
      <c r="R229" s="153"/>
      <c r="S229" s="153"/>
    </row>
    <row r="230" spans="1:19" s="154" customFormat="1" ht="15.75">
      <c r="A230" s="153"/>
      <c r="B230" s="153"/>
      <c r="C230" s="153"/>
      <c r="D230" s="153"/>
      <c r="E230" s="153"/>
      <c r="F230" s="153"/>
      <c r="G230" s="153"/>
      <c r="H230" s="153"/>
      <c r="I230" s="153"/>
      <c r="J230" s="153"/>
      <c r="K230" s="153"/>
      <c r="L230" s="153"/>
      <c r="M230" s="153"/>
      <c r="N230" s="153"/>
      <c r="O230" s="153"/>
      <c r="P230" s="153"/>
      <c r="Q230" s="153"/>
      <c r="R230" s="153"/>
      <c r="S230" s="153"/>
    </row>
    <row r="231" spans="1:19" s="154" customFormat="1" ht="15.75">
      <c r="A231" s="153"/>
      <c r="B231" s="153"/>
      <c r="C231" s="153"/>
      <c r="D231" s="153"/>
      <c r="E231" s="153"/>
      <c r="F231" s="153"/>
      <c r="G231" s="153"/>
      <c r="H231" s="153"/>
      <c r="I231" s="153"/>
      <c r="J231" s="153"/>
      <c r="K231" s="153"/>
      <c r="L231" s="153"/>
      <c r="M231" s="153"/>
      <c r="N231" s="153"/>
      <c r="O231" s="153"/>
      <c r="P231" s="153"/>
      <c r="Q231" s="153"/>
      <c r="R231" s="153"/>
      <c r="S231" s="153"/>
    </row>
    <row r="232" spans="1:19" s="154" customFormat="1" ht="15.75">
      <c r="A232" s="153"/>
      <c r="B232" s="153"/>
      <c r="C232" s="153"/>
      <c r="D232" s="153"/>
      <c r="E232" s="153"/>
      <c r="F232" s="153"/>
      <c r="G232" s="153"/>
      <c r="H232" s="153"/>
      <c r="I232" s="153"/>
      <c r="J232" s="153"/>
      <c r="K232" s="153"/>
      <c r="L232" s="153"/>
      <c r="M232" s="153"/>
      <c r="N232" s="153"/>
      <c r="O232" s="153"/>
      <c r="P232" s="153"/>
      <c r="Q232" s="153"/>
      <c r="R232" s="153"/>
      <c r="S232" s="153"/>
    </row>
    <row r="233" spans="1:19" s="154" customFormat="1" ht="15.75">
      <c r="A233" s="153"/>
      <c r="B233" s="153"/>
      <c r="C233" s="153"/>
      <c r="D233" s="153"/>
      <c r="E233" s="153"/>
      <c r="F233" s="153"/>
      <c r="G233" s="153"/>
      <c r="H233" s="153"/>
      <c r="I233" s="153"/>
      <c r="J233" s="153"/>
      <c r="K233" s="153"/>
      <c r="L233" s="153"/>
      <c r="M233" s="153"/>
      <c r="N233" s="153"/>
      <c r="O233" s="153"/>
      <c r="P233" s="153"/>
      <c r="Q233" s="153"/>
      <c r="R233" s="153"/>
      <c r="S233" s="153"/>
    </row>
    <row r="234" spans="1:19" s="154" customFormat="1" ht="15.75">
      <c r="A234" s="153"/>
      <c r="B234" s="153"/>
      <c r="C234" s="153"/>
      <c r="D234" s="153"/>
      <c r="E234" s="153"/>
      <c r="F234" s="153"/>
      <c r="G234" s="153"/>
      <c r="H234" s="153"/>
      <c r="I234" s="153"/>
      <c r="J234" s="153"/>
      <c r="K234" s="153"/>
      <c r="L234" s="153"/>
      <c r="M234" s="153"/>
      <c r="N234" s="153"/>
      <c r="O234" s="153"/>
      <c r="P234" s="153"/>
      <c r="Q234" s="153"/>
      <c r="R234" s="153"/>
      <c r="S234" s="153"/>
    </row>
    <row r="235" spans="1:19" s="154" customFormat="1" ht="15.75">
      <c r="A235" s="153"/>
      <c r="B235" s="153"/>
      <c r="C235" s="153"/>
      <c r="D235" s="153"/>
      <c r="E235" s="153"/>
      <c r="F235" s="153"/>
      <c r="G235" s="153"/>
      <c r="H235" s="153"/>
      <c r="I235" s="153"/>
      <c r="J235" s="153"/>
      <c r="K235" s="153"/>
      <c r="L235" s="153"/>
      <c r="M235" s="153"/>
      <c r="N235" s="153"/>
      <c r="O235" s="153"/>
      <c r="P235" s="153"/>
      <c r="Q235" s="153"/>
      <c r="R235" s="153"/>
      <c r="S235" s="153"/>
    </row>
    <row r="236" spans="1:19" s="154" customFormat="1" ht="15.75">
      <c r="A236" s="153"/>
      <c r="B236" s="153"/>
      <c r="C236" s="153"/>
      <c r="D236" s="153"/>
      <c r="E236" s="153"/>
      <c r="F236" s="153"/>
      <c r="G236" s="153"/>
      <c r="H236" s="153"/>
      <c r="I236" s="153"/>
      <c r="J236" s="153"/>
      <c r="K236" s="153"/>
      <c r="L236" s="153"/>
      <c r="M236" s="153"/>
      <c r="N236" s="153"/>
      <c r="O236" s="153"/>
      <c r="P236" s="153"/>
      <c r="Q236" s="153"/>
      <c r="R236" s="153"/>
      <c r="S236" s="153"/>
    </row>
    <row r="237" spans="1:19" s="154" customFormat="1" ht="15.75">
      <c r="A237" s="153"/>
      <c r="B237" s="153"/>
      <c r="C237" s="153"/>
      <c r="D237" s="153"/>
      <c r="E237" s="153"/>
      <c r="F237" s="153"/>
      <c r="G237" s="153"/>
      <c r="H237" s="153"/>
      <c r="I237" s="153"/>
      <c r="J237" s="153"/>
      <c r="K237" s="153"/>
      <c r="L237" s="153"/>
      <c r="M237" s="153"/>
      <c r="N237" s="153"/>
      <c r="O237" s="153"/>
      <c r="P237" s="153"/>
      <c r="Q237" s="153"/>
      <c r="R237" s="153"/>
      <c r="S237" s="153"/>
    </row>
    <row r="238" spans="1:19" s="154" customFormat="1" ht="15.75">
      <c r="A238" s="153"/>
      <c r="B238" s="153"/>
      <c r="C238" s="153"/>
      <c r="D238" s="153"/>
      <c r="E238" s="153"/>
      <c r="F238" s="153"/>
      <c r="G238" s="153"/>
      <c r="H238" s="153"/>
      <c r="I238" s="153"/>
      <c r="J238" s="153"/>
      <c r="K238" s="153"/>
      <c r="L238" s="153"/>
      <c r="M238" s="153"/>
      <c r="N238" s="153"/>
      <c r="O238" s="153"/>
      <c r="P238" s="153"/>
      <c r="Q238" s="153"/>
      <c r="R238" s="153"/>
      <c r="S238" s="153"/>
    </row>
    <row r="239" spans="1:19" s="154" customFormat="1" ht="15.75">
      <c r="A239" s="153"/>
      <c r="B239" s="153"/>
      <c r="C239" s="153"/>
      <c r="D239" s="153"/>
      <c r="E239" s="153"/>
      <c r="F239" s="153"/>
      <c r="G239" s="153"/>
      <c r="H239" s="153"/>
      <c r="I239" s="153"/>
      <c r="J239" s="153"/>
      <c r="K239" s="153"/>
      <c r="L239" s="153"/>
      <c r="M239" s="153"/>
      <c r="N239" s="153"/>
      <c r="O239" s="153"/>
      <c r="P239" s="153"/>
      <c r="Q239" s="153"/>
      <c r="R239" s="153"/>
      <c r="S239" s="153"/>
    </row>
    <row r="240" spans="1:19" s="154" customFormat="1" ht="15.75">
      <c r="A240" s="153"/>
      <c r="B240" s="153"/>
      <c r="C240" s="153"/>
      <c r="D240" s="153"/>
      <c r="E240" s="153"/>
      <c r="F240" s="153"/>
      <c r="G240" s="153"/>
      <c r="H240" s="153"/>
      <c r="I240" s="153"/>
      <c r="J240" s="153"/>
      <c r="K240" s="153"/>
      <c r="L240" s="153"/>
      <c r="M240" s="153"/>
      <c r="N240" s="153"/>
      <c r="O240" s="153"/>
      <c r="P240" s="153"/>
      <c r="Q240" s="153"/>
      <c r="R240" s="153"/>
      <c r="S240" s="153"/>
    </row>
    <row r="241" spans="1:19" s="154" customFormat="1" ht="15.75">
      <c r="A241" s="153"/>
      <c r="B241" s="153"/>
      <c r="C241" s="153"/>
      <c r="D241" s="153"/>
      <c r="E241" s="153"/>
      <c r="F241" s="153"/>
      <c r="G241" s="153"/>
      <c r="H241" s="153"/>
      <c r="I241" s="153"/>
      <c r="J241" s="153"/>
      <c r="K241" s="153"/>
      <c r="L241" s="153"/>
      <c r="M241" s="153"/>
      <c r="N241" s="153"/>
      <c r="O241" s="153"/>
      <c r="P241" s="153"/>
      <c r="Q241" s="153"/>
      <c r="R241" s="153"/>
      <c r="S241" s="153"/>
    </row>
    <row r="242" spans="1:19" s="154" customFormat="1" ht="15.75">
      <c r="A242" s="153"/>
      <c r="B242" s="153"/>
      <c r="C242" s="153"/>
      <c r="D242" s="153"/>
      <c r="E242" s="153"/>
      <c r="F242" s="153"/>
      <c r="G242" s="153"/>
      <c r="H242" s="153"/>
      <c r="I242" s="153"/>
      <c r="J242" s="153"/>
      <c r="K242" s="153"/>
      <c r="L242" s="153"/>
      <c r="M242" s="153"/>
      <c r="N242" s="153"/>
      <c r="O242" s="153"/>
      <c r="P242" s="153"/>
      <c r="Q242" s="153"/>
      <c r="R242" s="153"/>
      <c r="S242" s="153"/>
    </row>
    <row r="243" spans="1:19" s="154" customFormat="1" ht="15.75">
      <c r="A243" s="153"/>
      <c r="B243" s="153"/>
      <c r="C243" s="153"/>
      <c r="D243" s="153"/>
      <c r="E243" s="153"/>
      <c r="F243" s="153"/>
      <c r="G243" s="153"/>
      <c r="H243" s="153"/>
      <c r="I243" s="153"/>
      <c r="J243" s="153"/>
      <c r="K243" s="153"/>
      <c r="L243" s="153"/>
      <c r="M243" s="153"/>
      <c r="N243" s="153"/>
      <c r="O243" s="153"/>
      <c r="P243" s="153"/>
      <c r="Q243" s="153"/>
      <c r="R243" s="153"/>
      <c r="S243" s="153"/>
    </row>
    <row r="244" spans="1:19" s="154" customFormat="1" ht="15.75">
      <c r="A244" s="153"/>
      <c r="B244" s="153"/>
      <c r="C244" s="153"/>
      <c r="D244" s="153"/>
      <c r="E244" s="153"/>
      <c r="F244" s="153"/>
      <c r="G244" s="153"/>
      <c r="H244" s="153"/>
      <c r="I244" s="153"/>
      <c r="J244" s="153"/>
      <c r="K244" s="153"/>
      <c r="L244" s="153"/>
      <c r="M244" s="153"/>
      <c r="N244" s="153"/>
      <c r="O244" s="153"/>
      <c r="P244" s="153"/>
      <c r="Q244" s="153"/>
      <c r="R244" s="153"/>
      <c r="S244" s="153"/>
    </row>
    <row r="245" spans="1:19" s="154" customFormat="1" ht="15.75">
      <c r="A245" s="153"/>
      <c r="B245" s="153"/>
      <c r="C245" s="153"/>
      <c r="D245" s="153"/>
      <c r="E245" s="153"/>
      <c r="F245" s="153"/>
      <c r="G245" s="153"/>
      <c r="H245" s="153"/>
      <c r="I245" s="153"/>
      <c r="J245" s="153"/>
      <c r="K245" s="153"/>
      <c r="L245" s="153"/>
      <c r="M245" s="153"/>
      <c r="N245" s="153"/>
      <c r="O245" s="153"/>
      <c r="P245" s="153"/>
      <c r="Q245" s="153"/>
      <c r="R245" s="153"/>
      <c r="S245" s="153"/>
    </row>
    <row r="246" spans="1:19" s="154" customFormat="1" ht="15.75">
      <c r="A246" s="153"/>
      <c r="B246" s="153"/>
      <c r="C246" s="153"/>
      <c r="D246" s="153"/>
      <c r="E246" s="153"/>
      <c r="F246" s="153"/>
      <c r="G246" s="153"/>
      <c r="H246" s="153"/>
      <c r="I246" s="153"/>
      <c r="J246" s="153"/>
      <c r="K246" s="153"/>
      <c r="L246" s="153"/>
      <c r="M246" s="153"/>
      <c r="N246" s="153"/>
      <c r="O246" s="153"/>
      <c r="P246" s="153"/>
      <c r="Q246" s="153"/>
      <c r="R246" s="153"/>
      <c r="S246" s="153"/>
    </row>
    <row r="247" spans="1:19" s="154" customFormat="1" ht="15.75">
      <c r="A247" s="153"/>
      <c r="B247" s="153"/>
      <c r="C247" s="153"/>
      <c r="D247" s="153"/>
      <c r="E247" s="153"/>
      <c r="F247" s="153"/>
      <c r="G247" s="153"/>
      <c r="H247" s="153"/>
      <c r="I247" s="153"/>
      <c r="J247" s="153"/>
      <c r="K247" s="153"/>
      <c r="L247" s="153"/>
      <c r="M247" s="153"/>
      <c r="N247" s="153"/>
      <c r="O247" s="153"/>
      <c r="P247" s="153"/>
      <c r="Q247" s="153"/>
      <c r="R247" s="153"/>
      <c r="S247" s="153"/>
    </row>
    <row r="248" spans="1:19" s="154" customFormat="1" ht="15.75">
      <c r="A248" s="153"/>
      <c r="B248" s="153"/>
      <c r="C248" s="153"/>
      <c r="D248" s="153"/>
      <c r="E248" s="153"/>
      <c r="F248" s="153"/>
      <c r="G248" s="153"/>
      <c r="H248" s="153"/>
      <c r="I248" s="153"/>
      <c r="J248" s="153"/>
      <c r="K248" s="153"/>
      <c r="L248" s="153"/>
      <c r="M248" s="153"/>
      <c r="N248" s="153"/>
      <c r="O248" s="153"/>
      <c r="P248" s="153"/>
      <c r="Q248" s="153"/>
      <c r="R248" s="153"/>
      <c r="S248" s="153"/>
    </row>
    <row r="249" spans="1:19" s="154" customFormat="1" ht="15.75">
      <c r="A249" s="153"/>
      <c r="B249" s="153"/>
      <c r="C249" s="153"/>
      <c r="D249" s="153"/>
      <c r="E249" s="153"/>
      <c r="F249" s="153"/>
      <c r="G249" s="153"/>
      <c r="H249" s="153"/>
      <c r="I249" s="153"/>
      <c r="J249" s="153"/>
      <c r="K249" s="153"/>
      <c r="L249" s="153"/>
      <c r="M249" s="153"/>
      <c r="N249" s="153"/>
      <c r="O249" s="153"/>
      <c r="P249" s="153"/>
      <c r="Q249" s="153"/>
      <c r="R249" s="153"/>
      <c r="S249" s="153"/>
    </row>
    <row r="250" spans="1:19" s="154" customFormat="1" ht="15.75">
      <c r="A250" s="153"/>
      <c r="B250" s="153"/>
      <c r="C250" s="153"/>
      <c r="D250" s="153"/>
      <c r="E250" s="153"/>
      <c r="F250" s="153"/>
      <c r="G250" s="153"/>
      <c r="H250" s="153"/>
      <c r="I250" s="153"/>
      <c r="J250" s="153"/>
      <c r="K250" s="153"/>
      <c r="L250" s="153"/>
      <c r="M250" s="153"/>
      <c r="N250" s="153"/>
      <c r="O250" s="153"/>
      <c r="P250" s="153"/>
      <c r="Q250" s="153"/>
      <c r="R250" s="153"/>
      <c r="S250" s="153"/>
    </row>
    <row r="251" spans="1:19" s="154" customFormat="1" ht="15.75">
      <c r="A251" s="153"/>
      <c r="B251" s="153"/>
      <c r="C251" s="153"/>
      <c r="D251" s="153"/>
      <c r="E251" s="153"/>
      <c r="F251" s="153"/>
      <c r="G251" s="153"/>
      <c r="H251" s="153"/>
      <c r="I251" s="153"/>
      <c r="J251" s="153"/>
      <c r="K251" s="153"/>
      <c r="L251" s="153"/>
      <c r="M251" s="153"/>
      <c r="N251" s="153"/>
      <c r="O251" s="153"/>
      <c r="P251" s="153"/>
      <c r="Q251" s="153"/>
      <c r="R251" s="153"/>
      <c r="S251" s="153"/>
    </row>
    <row r="252" spans="1:19" s="154" customFormat="1" ht="15.75">
      <c r="A252" s="153"/>
      <c r="B252" s="153"/>
      <c r="C252" s="153"/>
      <c r="D252" s="153"/>
      <c r="E252" s="153"/>
      <c r="F252" s="153"/>
      <c r="G252" s="153"/>
      <c r="H252" s="153"/>
      <c r="I252" s="153"/>
      <c r="J252" s="153"/>
      <c r="K252" s="153"/>
      <c r="L252" s="153"/>
      <c r="M252" s="153"/>
      <c r="N252" s="153"/>
      <c r="O252" s="153"/>
      <c r="P252" s="153"/>
      <c r="Q252" s="153"/>
      <c r="R252" s="153"/>
      <c r="S252" s="153"/>
    </row>
    <row r="253" spans="1:19" s="154" customFormat="1" ht="15.75">
      <c r="A253" s="153"/>
      <c r="B253" s="153"/>
      <c r="C253" s="153"/>
      <c r="D253" s="153"/>
      <c r="E253" s="153"/>
      <c r="F253" s="153"/>
      <c r="G253" s="153"/>
      <c r="H253" s="153"/>
      <c r="I253" s="153"/>
      <c r="J253" s="153"/>
      <c r="K253" s="153"/>
      <c r="L253" s="153"/>
      <c r="M253" s="153"/>
      <c r="N253" s="153"/>
      <c r="O253" s="153"/>
      <c r="P253" s="153"/>
      <c r="Q253" s="153"/>
      <c r="R253" s="153"/>
      <c r="S253" s="153"/>
    </row>
    <row r="254" spans="1:19" s="154" customFormat="1" ht="15.75">
      <c r="A254" s="153"/>
      <c r="B254" s="153"/>
      <c r="C254" s="153"/>
      <c r="D254" s="153"/>
      <c r="E254" s="153"/>
      <c r="F254" s="153"/>
      <c r="G254" s="153"/>
      <c r="H254" s="153"/>
      <c r="I254" s="153"/>
      <c r="J254" s="153"/>
      <c r="K254" s="153"/>
      <c r="L254" s="153"/>
      <c r="M254" s="153"/>
      <c r="N254" s="153"/>
      <c r="O254" s="153"/>
      <c r="P254" s="153"/>
      <c r="Q254" s="153"/>
      <c r="R254" s="153"/>
      <c r="S254" s="153"/>
    </row>
    <row r="255" spans="1:19" s="154" customFormat="1" ht="15.75">
      <c r="A255" s="153"/>
      <c r="B255" s="153"/>
      <c r="C255" s="153"/>
      <c r="D255" s="153"/>
      <c r="E255" s="153"/>
      <c r="F255" s="153"/>
      <c r="G255" s="153"/>
      <c r="H255" s="153"/>
      <c r="I255" s="153"/>
      <c r="J255" s="153"/>
      <c r="K255" s="153"/>
      <c r="L255" s="153"/>
      <c r="M255" s="153"/>
      <c r="N255" s="153"/>
      <c r="O255" s="153"/>
      <c r="P255" s="153"/>
      <c r="Q255" s="153"/>
      <c r="R255" s="153"/>
      <c r="S255" s="153"/>
    </row>
    <row r="256" spans="1:19" s="154" customFormat="1" ht="15.75">
      <c r="A256" s="153"/>
      <c r="B256" s="153"/>
      <c r="C256" s="153"/>
      <c r="D256" s="153"/>
      <c r="E256" s="153"/>
      <c r="F256" s="153"/>
      <c r="G256" s="153"/>
      <c r="H256" s="153"/>
      <c r="I256" s="153"/>
      <c r="J256" s="153"/>
      <c r="K256" s="153"/>
      <c r="L256" s="153"/>
      <c r="M256" s="153"/>
      <c r="N256" s="153"/>
      <c r="O256" s="153"/>
      <c r="P256" s="153"/>
      <c r="Q256" s="153"/>
      <c r="R256" s="153"/>
      <c r="S256" s="153"/>
    </row>
    <row r="257" spans="1:19" s="154" customFormat="1" ht="15.75">
      <c r="A257" s="153"/>
      <c r="B257" s="153"/>
      <c r="C257" s="153"/>
      <c r="D257" s="153"/>
      <c r="E257" s="153"/>
      <c r="F257" s="153"/>
      <c r="G257" s="153"/>
      <c r="H257" s="153"/>
      <c r="I257" s="153"/>
      <c r="J257" s="153"/>
      <c r="K257" s="153"/>
      <c r="L257" s="153"/>
      <c r="M257" s="153"/>
      <c r="N257" s="153"/>
      <c r="O257" s="153"/>
      <c r="P257" s="153"/>
      <c r="Q257" s="153"/>
      <c r="R257" s="153"/>
      <c r="S257" s="153"/>
    </row>
    <row r="258" spans="1:19" s="154" customFormat="1" ht="15.75">
      <c r="A258" s="153"/>
      <c r="B258" s="153"/>
      <c r="C258" s="153"/>
      <c r="D258" s="153"/>
      <c r="E258" s="153"/>
      <c r="F258" s="153"/>
      <c r="G258" s="153"/>
      <c r="H258" s="153"/>
      <c r="I258" s="153"/>
      <c r="J258" s="153"/>
      <c r="K258" s="153"/>
      <c r="L258" s="153"/>
      <c r="M258" s="153"/>
      <c r="N258" s="153"/>
      <c r="O258" s="153"/>
      <c r="P258" s="153"/>
      <c r="Q258" s="153"/>
      <c r="R258" s="153"/>
      <c r="S258" s="153"/>
    </row>
    <row r="259" spans="1:19" s="154" customFormat="1" ht="15.75">
      <c r="A259" s="153"/>
      <c r="B259" s="153"/>
      <c r="C259" s="153"/>
      <c r="D259" s="153"/>
      <c r="E259" s="153"/>
      <c r="F259" s="153"/>
      <c r="G259" s="153"/>
      <c r="H259" s="153"/>
      <c r="I259" s="153"/>
      <c r="J259" s="153"/>
      <c r="K259" s="153"/>
      <c r="L259" s="153"/>
      <c r="M259" s="153"/>
      <c r="N259" s="153"/>
      <c r="O259" s="153"/>
      <c r="P259" s="153"/>
      <c r="Q259" s="153"/>
      <c r="R259" s="153"/>
      <c r="S259" s="153"/>
    </row>
    <row r="260" spans="1:19" s="154" customFormat="1" ht="15.75">
      <c r="A260" s="153"/>
      <c r="B260" s="153"/>
      <c r="C260" s="153"/>
      <c r="D260" s="153"/>
      <c r="E260" s="153"/>
      <c r="F260" s="153"/>
      <c r="G260" s="153"/>
      <c r="H260" s="153"/>
      <c r="I260" s="153"/>
      <c r="J260" s="153"/>
      <c r="K260" s="153"/>
      <c r="L260" s="153"/>
      <c r="M260" s="153"/>
      <c r="N260" s="153"/>
      <c r="O260" s="153"/>
      <c r="P260" s="153"/>
      <c r="Q260" s="153"/>
      <c r="R260" s="153"/>
      <c r="S260" s="153"/>
    </row>
    <row r="261" spans="1:19" s="154" customFormat="1" ht="15.75">
      <c r="A261" s="153"/>
      <c r="B261" s="153"/>
      <c r="C261" s="153"/>
      <c r="D261" s="153"/>
      <c r="E261" s="153"/>
      <c r="F261" s="153"/>
      <c r="G261" s="153"/>
      <c r="H261" s="153"/>
      <c r="I261" s="153"/>
      <c r="J261" s="153"/>
      <c r="K261" s="153"/>
      <c r="L261" s="153"/>
      <c r="M261" s="153"/>
      <c r="N261" s="153"/>
      <c r="O261" s="153"/>
      <c r="P261" s="153"/>
      <c r="Q261" s="153"/>
      <c r="R261" s="153"/>
      <c r="S261" s="153"/>
    </row>
    <row r="262" spans="1:19" s="154" customFormat="1" ht="15.75">
      <c r="A262" s="153"/>
      <c r="B262" s="153"/>
      <c r="C262" s="153"/>
      <c r="D262" s="153"/>
      <c r="E262" s="153"/>
      <c r="F262" s="153"/>
      <c r="G262" s="153"/>
      <c r="H262" s="153"/>
      <c r="I262" s="153"/>
      <c r="J262" s="153"/>
      <c r="K262" s="153"/>
      <c r="L262" s="153"/>
      <c r="M262" s="153"/>
      <c r="N262" s="153"/>
      <c r="O262" s="153"/>
      <c r="P262" s="153"/>
      <c r="Q262" s="153"/>
      <c r="R262" s="153"/>
      <c r="S262" s="153"/>
    </row>
    <row r="263" spans="1:19" s="154" customFormat="1" ht="15.75">
      <c r="A263" s="153"/>
      <c r="B263" s="153"/>
      <c r="C263" s="153"/>
      <c r="D263" s="153"/>
      <c r="E263" s="153"/>
      <c r="F263" s="153"/>
      <c r="G263" s="153"/>
      <c r="H263" s="153"/>
      <c r="I263" s="153"/>
      <c r="J263" s="153"/>
      <c r="K263" s="153"/>
      <c r="L263" s="153"/>
      <c r="M263" s="153"/>
      <c r="N263" s="153"/>
      <c r="O263" s="153"/>
      <c r="P263" s="153"/>
      <c r="Q263" s="153"/>
      <c r="R263" s="153"/>
      <c r="S263" s="153"/>
    </row>
    <row r="264" spans="1:19" s="154" customFormat="1" ht="15.75">
      <c r="A264" s="153"/>
      <c r="B264" s="153"/>
      <c r="C264" s="153"/>
      <c r="D264" s="153"/>
      <c r="E264" s="153"/>
      <c r="F264" s="153"/>
      <c r="G264" s="153"/>
      <c r="H264" s="153"/>
      <c r="I264" s="153"/>
      <c r="J264" s="153"/>
      <c r="K264" s="153"/>
      <c r="L264" s="153"/>
      <c r="M264" s="153"/>
      <c r="N264" s="153"/>
      <c r="O264" s="153"/>
      <c r="P264" s="153"/>
      <c r="Q264" s="153"/>
      <c r="R264" s="153"/>
      <c r="S264" s="153"/>
    </row>
    <row r="265" spans="1:19" s="154" customFormat="1" ht="15.75">
      <c r="A265" s="153"/>
      <c r="B265" s="153"/>
      <c r="C265" s="153"/>
      <c r="D265" s="153"/>
      <c r="E265" s="153"/>
      <c r="F265" s="153"/>
      <c r="G265" s="153"/>
      <c r="H265" s="153"/>
      <c r="I265" s="153"/>
      <c r="J265" s="153"/>
      <c r="K265" s="153"/>
      <c r="L265" s="153"/>
      <c r="M265" s="153"/>
      <c r="N265" s="153"/>
      <c r="O265" s="153"/>
      <c r="P265" s="153"/>
      <c r="Q265" s="153"/>
      <c r="R265" s="153"/>
      <c r="S265" s="153"/>
    </row>
    <row r="266" spans="1:19" s="154" customFormat="1" ht="15.75">
      <c r="A266" s="153"/>
      <c r="B266" s="153"/>
      <c r="C266" s="153"/>
      <c r="D266" s="153"/>
      <c r="E266" s="153"/>
      <c r="F266" s="153"/>
      <c r="G266" s="153"/>
      <c r="H266" s="153"/>
      <c r="I266" s="153"/>
      <c r="J266" s="153"/>
      <c r="K266" s="153"/>
      <c r="L266" s="153"/>
      <c r="M266" s="153"/>
      <c r="N266" s="153"/>
      <c r="O266" s="153"/>
      <c r="P266" s="153"/>
      <c r="Q266" s="153"/>
      <c r="R266" s="153"/>
      <c r="S266" s="153"/>
    </row>
    <row r="267" spans="1:19" s="154" customFormat="1" ht="15.75">
      <c r="A267" s="153"/>
      <c r="B267" s="153"/>
      <c r="C267" s="153"/>
      <c r="D267" s="153"/>
      <c r="E267" s="153"/>
      <c r="F267" s="153"/>
      <c r="G267" s="153"/>
      <c r="H267" s="153"/>
      <c r="I267" s="153"/>
      <c r="J267" s="153"/>
      <c r="K267" s="153"/>
      <c r="L267" s="153"/>
      <c r="M267" s="153"/>
      <c r="N267" s="153"/>
      <c r="O267" s="153"/>
      <c r="P267" s="153"/>
      <c r="Q267" s="153"/>
      <c r="R267" s="153"/>
      <c r="S267" s="153"/>
    </row>
    <row r="268" spans="1:19" s="154" customFormat="1" ht="15.75">
      <c r="A268" s="153"/>
      <c r="B268" s="153"/>
      <c r="C268" s="153"/>
      <c r="D268" s="153"/>
      <c r="E268" s="153"/>
      <c r="F268" s="153"/>
      <c r="G268" s="153"/>
      <c r="H268" s="153"/>
      <c r="I268" s="153"/>
      <c r="J268" s="153"/>
      <c r="K268" s="153"/>
      <c r="L268" s="153"/>
      <c r="M268" s="153"/>
      <c r="N268" s="153"/>
      <c r="O268" s="153"/>
      <c r="P268" s="153"/>
      <c r="Q268" s="153"/>
      <c r="R268" s="153"/>
      <c r="S268" s="153"/>
    </row>
    <row r="269" spans="1:19" s="154" customFormat="1" ht="15.75">
      <c r="A269" s="153"/>
      <c r="B269" s="153"/>
      <c r="C269" s="153"/>
      <c r="D269" s="153"/>
      <c r="E269" s="153"/>
      <c r="F269" s="153"/>
      <c r="G269" s="153"/>
      <c r="H269" s="153"/>
      <c r="I269" s="153"/>
      <c r="J269" s="153"/>
      <c r="K269" s="153"/>
      <c r="L269" s="153"/>
      <c r="M269" s="153"/>
      <c r="N269" s="153"/>
      <c r="O269" s="153"/>
      <c r="P269" s="153"/>
      <c r="Q269" s="153"/>
      <c r="R269" s="153"/>
      <c r="S269" s="153"/>
    </row>
    <row r="270" spans="1:19" s="154" customFormat="1" ht="15.75">
      <c r="A270" s="153"/>
      <c r="B270" s="153"/>
      <c r="C270" s="153"/>
      <c r="D270" s="153"/>
      <c r="E270" s="153"/>
      <c r="F270" s="153"/>
      <c r="G270" s="153"/>
      <c r="H270" s="153"/>
      <c r="I270" s="153"/>
      <c r="J270" s="153"/>
      <c r="K270" s="153"/>
      <c r="L270" s="153"/>
      <c r="M270" s="153"/>
      <c r="N270" s="153"/>
      <c r="O270" s="153"/>
      <c r="P270" s="153"/>
      <c r="Q270" s="153"/>
      <c r="R270" s="153"/>
      <c r="S270" s="153"/>
    </row>
    <row r="271" spans="1:19" s="154" customFormat="1" ht="15.75">
      <c r="A271" s="153"/>
      <c r="B271" s="153"/>
      <c r="C271" s="153"/>
      <c r="D271" s="153"/>
      <c r="E271" s="153"/>
      <c r="F271" s="153"/>
      <c r="G271" s="153"/>
      <c r="H271" s="153"/>
      <c r="I271" s="153"/>
      <c r="J271" s="153"/>
      <c r="K271" s="153"/>
      <c r="L271" s="153"/>
      <c r="M271" s="153"/>
      <c r="N271" s="153"/>
      <c r="O271" s="153"/>
      <c r="P271" s="153"/>
      <c r="Q271" s="153"/>
      <c r="R271" s="153"/>
      <c r="S271" s="153"/>
    </row>
    <row r="272" spans="1:19" s="154" customFormat="1" ht="15.75">
      <c r="A272" s="153"/>
      <c r="B272" s="153"/>
      <c r="C272" s="153"/>
      <c r="D272" s="153"/>
      <c r="E272" s="153"/>
      <c r="F272" s="153"/>
      <c r="G272" s="153"/>
      <c r="H272" s="153"/>
      <c r="I272" s="153"/>
      <c r="J272" s="153"/>
      <c r="K272" s="153"/>
      <c r="L272" s="153"/>
      <c r="M272" s="153"/>
      <c r="N272" s="153"/>
      <c r="O272" s="153"/>
      <c r="P272" s="153"/>
      <c r="Q272" s="153"/>
      <c r="R272" s="153"/>
      <c r="S272" s="153"/>
    </row>
    <row r="273" spans="1:19" s="154" customFormat="1" ht="15.75">
      <c r="A273" s="153"/>
      <c r="B273" s="153"/>
      <c r="C273" s="153"/>
      <c r="D273" s="153"/>
      <c r="E273" s="153"/>
      <c r="F273" s="153"/>
      <c r="G273" s="153"/>
      <c r="H273" s="153"/>
      <c r="I273" s="153"/>
      <c r="J273" s="153"/>
      <c r="K273" s="153"/>
      <c r="L273" s="153"/>
      <c r="M273" s="153"/>
      <c r="N273" s="153"/>
      <c r="O273" s="153"/>
      <c r="P273" s="153"/>
      <c r="Q273" s="153"/>
      <c r="R273" s="153"/>
      <c r="S273" s="153"/>
    </row>
    <row r="274" spans="1:19" s="154" customFormat="1" ht="15.75">
      <c r="A274" s="153"/>
      <c r="B274" s="153"/>
      <c r="C274" s="153"/>
      <c r="D274" s="153"/>
      <c r="E274" s="153"/>
      <c r="F274" s="153"/>
      <c r="G274" s="153"/>
      <c r="H274" s="153"/>
      <c r="I274" s="153"/>
      <c r="J274" s="153"/>
      <c r="K274" s="153"/>
      <c r="L274" s="153"/>
      <c r="M274" s="153"/>
      <c r="N274" s="153"/>
      <c r="O274" s="153"/>
      <c r="P274" s="153"/>
      <c r="Q274" s="153"/>
      <c r="R274" s="153"/>
      <c r="S274" s="153"/>
    </row>
    <row r="275" spans="1:19" s="154" customFormat="1" ht="15.75">
      <c r="A275" s="153"/>
      <c r="B275" s="153"/>
      <c r="C275" s="153"/>
      <c r="D275" s="153"/>
      <c r="E275" s="153"/>
      <c r="F275" s="153"/>
      <c r="G275" s="153"/>
      <c r="H275" s="153"/>
      <c r="I275" s="153"/>
      <c r="J275" s="153"/>
      <c r="K275" s="153"/>
      <c r="L275" s="153"/>
      <c r="M275" s="153"/>
      <c r="N275" s="153"/>
      <c r="O275" s="153"/>
      <c r="P275" s="153"/>
      <c r="Q275" s="153"/>
      <c r="R275" s="153"/>
      <c r="S275" s="153"/>
    </row>
    <row r="276" spans="1:19" s="154" customFormat="1" ht="15.75">
      <c r="A276" s="153"/>
      <c r="B276" s="153"/>
      <c r="C276" s="153"/>
      <c r="D276" s="153"/>
      <c r="E276" s="153"/>
      <c r="F276" s="153"/>
      <c r="G276" s="153"/>
      <c r="H276" s="153"/>
      <c r="I276" s="153"/>
      <c r="J276" s="153"/>
      <c r="K276" s="153"/>
      <c r="L276" s="153"/>
      <c r="M276" s="153"/>
      <c r="N276" s="153"/>
      <c r="O276" s="153"/>
      <c r="P276" s="153"/>
      <c r="Q276" s="153"/>
      <c r="R276" s="153"/>
      <c r="S276" s="153"/>
    </row>
    <row r="277" spans="1:19" s="154" customFormat="1" ht="15.75">
      <c r="A277" s="153"/>
      <c r="B277" s="153"/>
      <c r="C277" s="153"/>
      <c r="D277" s="153"/>
      <c r="E277" s="153"/>
      <c r="F277" s="153"/>
      <c r="G277" s="153"/>
      <c r="H277" s="153"/>
      <c r="I277" s="153"/>
      <c r="J277" s="153"/>
      <c r="K277" s="153"/>
      <c r="L277" s="153"/>
      <c r="M277" s="153"/>
      <c r="N277" s="153"/>
      <c r="O277" s="153"/>
      <c r="P277" s="153"/>
      <c r="Q277" s="153"/>
      <c r="R277" s="153"/>
      <c r="S277" s="153"/>
    </row>
    <row r="278" spans="1:19" s="154" customFormat="1" ht="15.75">
      <c r="A278" s="153"/>
      <c r="B278" s="153"/>
      <c r="C278" s="153"/>
      <c r="D278" s="153"/>
      <c r="E278" s="153"/>
      <c r="F278" s="153"/>
      <c r="G278" s="153"/>
      <c r="H278" s="153"/>
      <c r="I278" s="153"/>
      <c r="J278" s="153"/>
      <c r="K278" s="153"/>
      <c r="L278" s="153"/>
      <c r="M278" s="153"/>
      <c r="N278" s="153"/>
      <c r="O278" s="153"/>
      <c r="P278" s="153"/>
      <c r="Q278" s="153"/>
      <c r="R278" s="153"/>
      <c r="S278" s="153"/>
    </row>
    <row r="279" spans="1:19" s="154" customFormat="1" ht="15.75">
      <c r="A279" s="153"/>
      <c r="B279" s="153"/>
      <c r="C279" s="153"/>
      <c r="D279" s="153"/>
      <c r="E279" s="153"/>
      <c r="F279" s="153"/>
      <c r="G279" s="153"/>
      <c r="H279" s="153"/>
      <c r="I279" s="153"/>
      <c r="J279" s="153"/>
      <c r="K279" s="153"/>
      <c r="L279" s="153"/>
      <c r="M279" s="153"/>
      <c r="N279" s="153"/>
      <c r="O279" s="153"/>
      <c r="P279" s="153"/>
      <c r="Q279" s="153"/>
      <c r="R279" s="153"/>
      <c r="S279" s="153"/>
    </row>
    <row r="280" spans="1:19" s="154" customFormat="1" ht="15.75">
      <c r="A280" s="153"/>
      <c r="B280" s="153"/>
      <c r="C280" s="153"/>
      <c r="D280" s="153"/>
      <c r="E280" s="153"/>
      <c r="F280" s="153"/>
      <c r="G280" s="153"/>
      <c r="H280" s="153"/>
      <c r="I280" s="153"/>
      <c r="J280" s="153"/>
      <c r="K280" s="153"/>
      <c r="L280" s="153"/>
      <c r="M280" s="153"/>
      <c r="N280" s="153"/>
      <c r="O280" s="153"/>
      <c r="P280" s="153"/>
      <c r="Q280" s="153"/>
      <c r="R280" s="153"/>
      <c r="S280" s="153"/>
    </row>
    <row r="281" spans="1:19" s="154" customFormat="1" ht="15.75">
      <c r="A281" s="153"/>
      <c r="B281" s="153"/>
      <c r="C281" s="153"/>
      <c r="D281" s="153"/>
      <c r="E281" s="153"/>
      <c r="F281" s="153"/>
      <c r="G281" s="153"/>
      <c r="H281" s="153"/>
      <c r="I281" s="153"/>
      <c r="J281" s="153"/>
      <c r="K281" s="153"/>
      <c r="L281" s="153"/>
      <c r="M281" s="153"/>
      <c r="N281" s="153"/>
      <c r="O281" s="153"/>
      <c r="P281" s="153"/>
      <c r="Q281" s="153"/>
      <c r="R281" s="153"/>
      <c r="S281" s="153"/>
    </row>
    <row r="282" spans="1:19" s="154" customFormat="1" ht="15.75">
      <c r="A282" s="153"/>
      <c r="B282" s="153"/>
      <c r="C282" s="153"/>
      <c r="D282" s="153"/>
      <c r="E282" s="153"/>
      <c r="F282" s="153"/>
      <c r="G282" s="153"/>
      <c r="H282" s="153"/>
      <c r="I282" s="153"/>
      <c r="J282" s="153"/>
      <c r="K282" s="153"/>
      <c r="L282" s="153"/>
      <c r="M282" s="153"/>
      <c r="N282" s="153"/>
      <c r="O282" s="153"/>
      <c r="P282" s="153"/>
      <c r="Q282" s="153"/>
      <c r="R282" s="153"/>
      <c r="S282" s="153"/>
    </row>
    <row r="283" spans="1:19" s="154" customFormat="1" ht="15.75">
      <c r="A283" s="153"/>
      <c r="B283" s="153"/>
      <c r="C283" s="153"/>
      <c r="D283" s="153"/>
      <c r="E283" s="153"/>
      <c r="F283" s="153"/>
      <c r="G283" s="153"/>
      <c r="H283" s="153"/>
      <c r="I283" s="153"/>
      <c r="J283" s="153"/>
      <c r="K283" s="153"/>
      <c r="L283" s="153"/>
      <c r="M283" s="153"/>
      <c r="N283" s="153"/>
      <c r="O283" s="153"/>
      <c r="P283" s="153"/>
      <c r="Q283" s="153"/>
      <c r="R283" s="153"/>
      <c r="S283" s="153"/>
    </row>
    <row r="284" spans="1:19" s="154" customFormat="1" ht="15.75">
      <c r="A284" s="153"/>
      <c r="B284" s="153"/>
      <c r="C284" s="153"/>
      <c r="D284" s="153"/>
      <c r="E284" s="153"/>
      <c r="F284" s="153"/>
      <c r="G284" s="153"/>
      <c r="H284" s="153"/>
      <c r="I284" s="153"/>
      <c r="J284" s="153"/>
      <c r="K284" s="153"/>
      <c r="L284" s="153"/>
      <c r="M284" s="153"/>
      <c r="N284" s="153"/>
      <c r="O284" s="153"/>
      <c r="P284" s="153"/>
      <c r="Q284" s="153"/>
      <c r="R284" s="153"/>
      <c r="S284" s="153"/>
    </row>
    <row r="285" spans="1:19" s="154" customFormat="1" ht="15.75">
      <c r="A285" s="153"/>
      <c r="B285" s="153"/>
      <c r="C285" s="153"/>
      <c r="D285" s="153"/>
      <c r="E285" s="153"/>
      <c r="F285" s="153"/>
      <c r="G285" s="153"/>
      <c r="H285" s="153"/>
      <c r="I285" s="153"/>
      <c r="J285" s="153"/>
      <c r="K285" s="153"/>
      <c r="L285" s="153"/>
      <c r="M285" s="153"/>
      <c r="N285" s="153"/>
      <c r="O285" s="153"/>
      <c r="P285" s="153"/>
      <c r="Q285" s="153"/>
      <c r="R285" s="153"/>
      <c r="S285" s="153"/>
    </row>
    <row r="286" spans="1:19" s="154" customFormat="1" ht="15.75">
      <c r="A286" s="153"/>
      <c r="B286" s="153"/>
      <c r="C286" s="153"/>
      <c r="D286" s="153"/>
      <c r="E286" s="153"/>
      <c r="F286" s="153"/>
      <c r="G286" s="153"/>
      <c r="H286" s="153"/>
      <c r="I286" s="153"/>
      <c r="J286" s="153"/>
      <c r="K286" s="153"/>
      <c r="L286" s="153"/>
      <c r="M286" s="153"/>
      <c r="N286" s="153"/>
      <c r="O286" s="153"/>
      <c r="P286" s="153"/>
      <c r="Q286" s="153"/>
      <c r="R286" s="153"/>
      <c r="S286" s="153"/>
    </row>
    <row r="287" spans="1:19" s="154" customFormat="1" ht="15.75">
      <c r="A287" s="153"/>
      <c r="B287" s="153"/>
      <c r="C287" s="153"/>
      <c r="D287" s="153"/>
      <c r="E287" s="153"/>
      <c r="F287" s="153"/>
      <c r="G287" s="153"/>
      <c r="H287" s="153"/>
      <c r="I287" s="153"/>
      <c r="J287" s="153"/>
      <c r="K287" s="153"/>
      <c r="L287" s="153"/>
      <c r="M287" s="153"/>
      <c r="N287" s="153"/>
      <c r="O287" s="153"/>
      <c r="P287" s="153"/>
      <c r="Q287" s="153"/>
      <c r="R287" s="153"/>
      <c r="S287" s="153"/>
    </row>
    <row r="288" spans="1:19" s="154" customFormat="1" ht="15.75">
      <c r="A288" s="153"/>
      <c r="B288" s="153"/>
      <c r="C288" s="153"/>
      <c r="D288" s="153"/>
      <c r="E288" s="153"/>
      <c r="F288" s="153"/>
      <c r="G288" s="153"/>
      <c r="H288" s="153"/>
      <c r="I288" s="153"/>
      <c r="J288" s="153"/>
      <c r="K288" s="153"/>
      <c r="L288" s="153"/>
      <c r="M288" s="153"/>
      <c r="N288" s="153"/>
      <c r="O288" s="153"/>
      <c r="P288" s="153"/>
      <c r="Q288" s="153"/>
      <c r="R288" s="153"/>
      <c r="S288" s="153"/>
    </row>
    <row r="289" spans="1:19" s="154" customFormat="1" ht="15.75">
      <c r="A289" s="153"/>
      <c r="B289" s="153"/>
      <c r="C289" s="153"/>
      <c r="D289" s="153"/>
      <c r="E289" s="153"/>
      <c r="F289" s="153"/>
      <c r="G289" s="153"/>
      <c r="H289" s="153"/>
      <c r="I289" s="153"/>
      <c r="J289" s="153"/>
      <c r="K289" s="153"/>
      <c r="L289" s="153"/>
      <c r="M289" s="153"/>
      <c r="N289" s="153"/>
      <c r="O289" s="153"/>
      <c r="P289" s="153"/>
      <c r="Q289" s="153"/>
      <c r="R289" s="153"/>
      <c r="S289" s="153"/>
    </row>
    <row r="290" spans="1:19" s="154" customFormat="1" ht="15.75">
      <c r="A290" s="153"/>
      <c r="B290" s="153"/>
      <c r="C290" s="153"/>
      <c r="D290" s="153"/>
      <c r="E290" s="153"/>
      <c r="F290" s="153"/>
      <c r="G290" s="153"/>
      <c r="H290" s="153"/>
      <c r="I290" s="153"/>
      <c r="J290" s="153"/>
      <c r="K290" s="153"/>
      <c r="L290" s="153"/>
      <c r="M290" s="153"/>
      <c r="N290" s="153"/>
      <c r="O290" s="153"/>
      <c r="P290" s="153"/>
      <c r="Q290" s="153"/>
      <c r="R290" s="153"/>
      <c r="S290" s="153"/>
    </row>
    <row r="291" spans="1:19" s="154" customFormat="1" ht="15.75">
      <c r="A291" s="153"/>
      <c r="B291" s="153"/>
      <c r="C291" s="153"/>
      <c r="D291" s="153"/>
      <c r="E291" s="153"/>
      <c r="F291" s="153"/>
      <c r="G291" s="153"/>
      <c r="H291" s="153"/>
      <c r="I291" s="153"/>
      <c r="J291" s="153"/>
      <c r="K291" s="153"/>
      <c r="L291" s="153"/>
      <c r="M291" s="153"/>
      <c r="N291" s="153"/>
      <c r="O291" s="153"/>
      <c r="P291" s="153"/>
      <c r="Q291" s="153"/>
      <c r="R291" s="153"/>
      <c r="S291" s="153"/>
    </row>
    <row r="292" spans="1:19" s="154" customFormat="1" ht="15.75">
      <c r="A292" s="153"/>
      <c r="B292" s="153"/>
      <c r="C292" s="153"/>
      <c r="D292" s="153"/>
      <c r="E292" s="153"/>
      <c r="F292" s="153"/>
      <c r="G292" s="153"/>
      <c r="H292" s="153"/>
      <c r="I292" s="153"/>
      <c r="J292" s="153"/>
      <c r="K292" s="153"/>
      <c r="L292" s="153"/>
      <c r="M292" s="153"/>
      <c r="N292" s="153"/>
      <c r="O292" s="153"/>
      <c r="P292" s="153"/>
      <c r="Q292" s="153"/>
      <c r="R292" s="153"/>
      <c r="S292" s="153"/>
    </row>
    <row r="293" spans="1:19" s="154" customFormat="1" ht="15.75">
      <c r="A293" s="153"/>
      <c r="B293" s="153"/>
      <c r="C293" s="153"/>
      <c r="D293" s="153"/>
      <c r="E293" s="153"/>
      <c r="F293" s="153"/>
      <c r="G293" s="153"/>
      <c r="H293" s="153"/>
      <c r="I293" s="153"/>
      <c r="J293" s="153"/>
      <c r="K293" s="153"/>
      <c r="L293" s="153"/>
      <c r="M293" s="153"/>
      <c r="N293" s="153"/>
      <c r="O293" s="153"/>
      <c r="P293" s="153"/>
      <c r="Q293" s="153"/>
      <c r="R293" s="153"/>
      <c r="S293" s="153"/>
    </row>
    <row r="294" spans="1:19" s="154" customFormat="1" ht="15.75">
      <c r="A294" s="153"/>
      <c r="B294" s="153"/>
      <c r="C294" s="153"/>
      <c r="D294" s="153"/>
      <c r="E294" s="153"/>
      <c r="F294" s="153"/>
      <c r="G294" s="153"/>
      <c r="H294" s="153"/>
      <c r="I294" s="153"/>
      <c r="J294" s="153"/>
      <c r="K294" s="153"/>
      <c r="L294" s="153"/>
      <c r="M294" s="153"/>
      <c r="N294" s="153"/>
      <c r="O294" s="153"/>
      <c r="P294" s="153"/>
      <c r="Q294" s="153"/>
      <c r="R294" s="153"/>
      <c r="S294" s="153"/>
    </row>
    <row r="295" spans="1:19" s="154" customFormat="1" ht="15.75">
      <c r="A295" s="153"/>
      <c r="B295" s="153"/>
      <c r="C295" s="153"/>
      <c r="D295" s="153"/>
      <c r="E295" s="153"/>
      <c r="F295" s="153"/>
      <c r="G295" s="153"/>
      <c r="H295" s="153"/>
      <c r="I295" s="153"/>
      <c r="J295" s="153"/>
      <c r="K295" s="153"/>
      <c r="L295" s="153"/>
      <c r="M295" s="153"/>
      <c r="N295" s="153"/>
      <c r="O295" s="153"/>
      <c r="P295" s="153"/>
      <c r="Q295" s="153"/>
      <c r="R295" s="153"/>
      <c r="S295" s="153"/>
    </row>
    <row r="296" spans="1:19" s="154" customFormat="1" ht="15.75">
      <c r="A296" s="153"/>
      <c r="B296" s="153"/>
      <c r="C296" s="153"/>
      <c r="D296" s="153"/>
      <c r="E296" s="153"/>
      <c r="F296" s="153"/>
      <c r="G296" s="153"/>
      <c r="H296" s="153"/>
      <c r="I296" s="153"/>
      <c r="J296" s="153"/>
      <c r="K296" s="153"/>
      <c r="L296" s="153"/>
      <c r="M296" s="153"/>
      <c r="N296" s="153"/>
      <c r="O296" s="153"/>
      <c r="P296" s="153"/>
      <c r="Q296" s="153"/>
      <c r="R296" s="153"/>
      <c r="S296" s="153"/>
    </row>
    <row r="297" spans="1:19" s="154" customFormat="1" ht="15.75">
      <c r="A297" s="153"/>
      <c r="B297" s="153"/>
      <c r="C297" s="153"/>
      <c r="D297" s="153"/>
      <c r="E297" s="153"/>
      <c r="F297" s="153"/>
      <c r="G297" s="153"/>
      <c r="H297" s="153"/>
      <c r="I297" s="153"/>
      <c r="J297" s="153"/>
      <c r="K297" s="153"/>
      <c r="L297" s="153"/>
      <c r="M297" s="153"/>
      <c r="N297" s="153"/>
      <c r="O297" s="153"/>
      <c r="P297" s="153"/>
      <c r="Q297" s="153"/>
      <c r="R297" s="153"/>
      <c r="S297" s="153"/>
    </row>
    <row r="298" spans="1:19" s="154" customFormat="1" ht="15.75">
      <c r="A298" s="153"/>
      <c r="B298" s="153"/>
      <c r="C298" s="153"/>
      <c r="D298" s="153"/>
      <c r="E298" s="153"/>
      <c r="F298" s="153"/>
      <c r="G298" s="153"/>
      <c r="H298" s="153"/>
      <c r="I298" s="153"/>
      <c r="J298" s="153"/>
      <c r="K298" s="153"/>
      <c r="L298" s="153"/>
      <c r="M298" s="153"/>
      <c r="N298" s="153"/>
      <c r="O298" s="153"/>
      <c r="P298" s="153"/>
      <c r="Q298" s="153"/>
      <c r="R298" s="153"/>
      <c r="S298" s="153"/>
    </row>
    <row r="299" spans="1:19" s="154" customFormat="1" ht="15.75">
      <c r="A299" s="153"/>
      <c r="B299" s="153"/>
      <c r="C299" s="153"/>
      <c r="D299" s="153"/>
      <c r="E299" s="153"/>
      <c r="F299" s="153"/>
      <c r="G299" s="153"/>
      <c r="H299" s="153"/>
      <c r="I299" s="153"/>
      <c r="J299" s="153"/>
      <c r="K299" s="153"/>
      <c r="L299" s="153"/>
      <c r="M299" s="153"/>
      <c r="N299" s="153"/>
      <c r="O299" s="153"/>
      <c r="P299" s="153"/>
      <c r="Q299" s="153"/>
      <c r="R299" s="153"/>
      <c r="S299" s="153"/>
    </row>
    <row r="300" spans="1:19" s="154" customFormat="1" ht="15.75">
      <c r="A300" s="153"/>
      <c r="B300" s="153"/>
      <c r="C300" s="153"/>
      <c r="D300" s="153"/>
      <c r="E300" s="153"/>
      <c r="F300" s="153"/>
      <c r="G300" s="153"/>
      <c r="H300" s="153"/>
      <c r="I300" s="153"/>
      <c r="J300" s="153"/>
      <c r="K300" s="153"/>
      <c r="L300" s="153"/>
      <c r="M300" s="153"/>
      <c r="N300" s="153"/>
      <c r="O300" s="153"/>
      <c r="P300" s="153"/>
      <c r="Q300" s="153"/>
      <c r="R300" s="153"/>
      <c r="S300" s="153"/>
    </row>
    <row r="301" spans="1:19" s="154" customFormat="1" ht="15.75">
      <c r="A301" s="153"/>
      <c r="B301" s="153"/>
      <c r="C301" s="153"/>
      <c r="D301" s="153"/>
      <c r="E301" s="153"/>
      <c r="F301" s="153"/>
      <c r="G301" s="153"/>
      <c r="H301" s="153"/>
      <c r="I301" s="153"/>
      <c r="J301" s="153"/>
      <c r="K301" s="153"/>
      <c r="L301" s="153"/>
      <c r="M301" s="153"/>
      <c r="N301" s="153"/>
      <c r="O301" s="153"/>
      <c r="P301" s="153"/>
      <c r="Q301" s="153"/>
      <c r="R301" s="153"/>
      <c r="S301" s="153"/>
    </row>
    <row r="302" spans="1:19" s="154" customFormat="1" ht="15.75">
      <c r="A302" s="153"/>
      <c r="B302" s="153"/>
      <c r="C302" s="153"/>
      <c r="D302" s="153"/>
      <c r="E302" s="153"/>
      <c r="F302" s="153"/>
      <c r="G302" s="153"/>
      <c r="H302" s="153"/>
      <c r="I302" s="153"/>
      <c r="J302" s="153"/>
      <c r="K302" s="153"/>
      <c r="L302" s="153"/>
      <c r="M302" s="153"/>
      <c r="N302" s="153"/>
      <c r="O302" s="153"/>
      <c r="P302" s="153"/>
      <c r="Q302" s="153"/>
      <c r="R302" s="153"/>
      <c r="S302" s="153"/>
    </row>
    <row r="303" spans="1:19" s="154" customFormat="1" ht="15.75">
      <c r="A303" s="153"/>
      <c r="B303" s="153"/>
      <c r="C303" s="153"/>
      <c r="D303" s="153"/>
      <c r="E303" s="153"/>
      <c r="F303" s="153"/>
      <c r="G303" s="153"/>
      <c r="H303" s="153"/>
      <c r="I303" s="153"/>
      <c r="J303" s="153"/>
      <c r="K303" s="153"/>
      <c r="L303" s="153"/>
      <c r="M303" s="153"/>
      <c r="N303" s="153"/>
      <c r="O303" s="153"/>
      <c r="P303" s="153"/>
      <c r="Q303" s="153"/>
      <c r="R303" s="153"/>
      <c r="S303" s="153"/>
    </row>
    <row r="304" spans="1:19" s="154" customFormat="1" ht="15.75">
      <c r="A304" s="153"/>
      <c r="B304" s="153"/>
      <c r="C304" s="153"/>
      <c r="D304" s="153"/>
      <c r="E304" s="153"/>
      <c r="F304" s="153"/>
      <c r="G304" s="153"/>
      <c r="H304" s="153"/>
      <c r="I304" s="153"/>
      <c r="J304" s="153"/>
      <c r="K304" s="153"/>
      <c r="L304" s="153"/>
      <c r="M304" s="153"/>
      <c r="N304" s="153"/>
      <c r="O304" s="153"/>
      <c r="P304" s="153"/>
      <c r="Q304" s="153"/>
      <c r="R304" s="153"/>
      <c r="S304" s="153"/>
    </row>
    <row r="305" spans="1:19" s="154" customFormat="1" ht="15.75">
      <c r="A305" s="153"/>
      <c r="B305" s="153"/>
      <c r="C305" s="153"/>
      <c r="D305" s="153"/>
      <c r="E305" s="153"/>
      <c r="F305" s="153"/>
      <c r="G305" s="153"/>
      <c r="H305" s="153"/>
      <c r="I305" s="153"/>
      <c r="J305" s="153"/>
      <c r="K305" s="153"/>
      <c r="L305" s="153"/>
      <c r="M305" s="153"/>
      <c r="N305" s="153"/>
      <c r="O305" s="153"/>
      <c r="P305" s="153"/>
      <c r="Q305" s="153"/>
      <c r="R305" s="153"/>
      <c r="S305" s="153"/>
    </row>
    <row r="306" spans="1:19" s="154" customFormat="1" ht="15.75">
      <c r="A306" s="153"/>
      <c r="B306" s="153"/>
      <c r="C306" s="153"/>
      <c r="D306" s="153"/>
      <c r="E306" s="153"/>
      <c r="F306" s="153"/>
      <c r="G306" s="153"/>
      <c r="H306" s="153"/>
      <c r="I306" s="153"/>
      <c r="J306" s="153"/>
      <c r="K306" s="153"/>
      <c r="L306" s="153"/>
      <c r="M306" s="153"/>
      <c r="N306" s="153"/>
      <c r="O306" s="153"/>
      <c r="P306" s="153"/>
      <c r="Q306" s="153"/>
      <c r="R306" s="153"/>
      <c r="S306" s="153"/>
    </row>
    <row r="307" spans="1:19" s="154" customFormat="1" ht="15.75">
      <c r="A307" s="153"/>
      <c r="B307" s="153"/>
      <c r="C307" s="153"/>
      <c r="D307" s="153"/>
      <c r="E307" s="153"/>
      <c r="F307" s="153"/>
      <c r="G307" s="153"/>
      <c r="H307" s="153"/>
      <c r="I307" s="153"/>
      <c r="J307" s="153"/>
      <c r="K307" s="153"/>
      <c r="L307" s="153"/>
      <c r="M307" s="153"/>
      <c r="N307" s="153"/>
      <c r="O307" s="153"/>
      <c r="P307" s="153"/>
      <c r="Q307" s="153"/>
      <c r="R307" s="153"/>
      <c r="S307" s="153"/>
    </row>
    <row r="308" spans="1:19" s="154" customFormat="1" ht="15.75">
      <c r="A308" s="153"/>
      <c r="B308" s="153"/>
      <c r="C308" s="153"/>
      <c r="D308" s="153"/>
      <c r="E308" s="153"/>
      <c r="F308" s="153"/>
      <c r="G308" s="153"/>
      <c r="H308" s="153"/>
      <c r="I308" s="153"/>
      <c r="J308" s="153"/>
      <c r="K308" s="153"/>
      <c r="L308" s="153"/>
      <c r="M308" s="153"/>
      <c r="N308" s="153"/>
      <c r="O308" s="153"/>
      <c r="P308" s="153"/>
      <c r="Q308" s="153"/>
      <c r="R308" s="153"/>
      <c r="S308" s="153"/>
    </row>
    <row r="309" spans="1:19" s="154" customFormat="1" ht="15.75">
      <c r="A309" s="153"/>
      <c r="B309" s="153"/>
      <c r="C309" s="153"/>
      <c r="D309" s="153"/>
      <c r="E309" s="153"/>
      <c r="F309" s="153"/>
      <c r="G309" s="153"/>
      <c r="H309" s="153"/>
      <c r="I309" s="153"/>
      <c r="J309" s="153"/>
      <c r="K309" s="153"/>
      <c r="L309" s="153"/>
      <c r="M309" s="153"/>
      <c r="N309" s="153"/>
      <c r="O309" s="153"/>
      <c r="P309" s="153"/>
      <c r="Q309" s="153"/>
      <c r="R309" s="153"/>
      <c r="S309" s="153"/>
    </row>
    <row r="310" spans="1:19" s="154" customFormat="1" ht="15.75">
      <c r="A310" s="153"/>
      <c r="B310" s="153"/>
      <c r="C310" s="153"/>
      <c r="D310" s="153"/>
      <c r="E310" s="153"/>
      <c r="F310" s="153"/>
      <c r="G310" s="153"/>
      <c r="H310" s="153"/>
      <c r="I310" s="153"/>
      <c r="J310" s="153"/>
      <c r="K310" s="153"/>
      <c r="L310" s="153"/>
      <c r="M310" s="153"/>
      <c r="N310" s="153"/>
      <c r="O310" s="153"/>
      <c r="P310" s="153"/>
      <c r="Q310" s="153"/>
      <c r="R310" s="153"/>
      <c r="S310" s="153"/>
    </row>
    <row r="311" spans="1:19" s="154" customFormat="1" ht="15.75">
      <c r="A311" s="153"/>
      <c r="B311" s="153"/>
      <c r="C311" s="153"/>
      <c r="D311" s="153"/>
      <c r="E311" s="153"/>
      <c r="F311" s="153"/>
      <c r="G311" s="153"/>
      <c r="H311" s="153"/>
      <c r="I311" s="153"/>
      <c r="J311" s="153"/>
      <c r="K311" s="153"/>
      <c r="L311" s="153"/>
      <c r="M311" s="153"/>
      <c r="N311" s="153"/>
      <c r="O311" s="153"/>
      <c r="P311" s="153"/>
      <c r="Q311" s="153"/>
      <c r="R311" s="153"/>
      <c r="S311" s="153"/>
    </row>
    <row r="312" spans="1:19" s="154" customFormat="1" ht="15.75">
      <c r="A312" s="153"/>
      <c r="B312" s="153"/>
      <c r="C312" s="153"/>
      <c r="D312" s="153"/>
      <c r="E312" s="153"/>
      <c r="F312" s="153"/>
      <c r="G312" s="153"/>
      <c r="H312" s="153"/>
      <c r="I312" s="153"/>
      <c r="J312" s="153"/>
      <c r="K312" s="153"/>
      <c r="L312" s="153"/>
      <c r="M312" s="153"/>
      <c r="N312" s="153"/>
      <c r="O312" s="153"/>
      <c r="P312" s="153"/>
      <c r="Q312" s="153"/>
      <c r="R312" s="153"/>
      <c r="S312" s="153"/>
    </row>
    <row r="313" spans="1:19" s="154" customFormat="1" ht="15.75">
      <c r="A313" s="153"/>
      <c r="B313" s="153"/>
      <c r="C313" s="153"/>
      <c r="D313" s="153"/>
      <c r="E313" s="153"/>
      <c r="F313" s="153"/>
      <c r="G313" s="153"/>
      <c r="H313" s="153"/>
      <c r="I313" s="153"/>
      <c r="J313" s="153"/>
      <c r="K313" s="153"/>
      <c r="L313" s="153"/>
      <c r="M313" s="153"/>
      <c r="N313" s="153"/>
      <c r="O313" s="153"/>
      <c r="P313" s="153"/>
      <c r="Q313" s="153"/>
      <c r="R313" s="153"/>
      <c r="S313" s="153"/>
    </row>
    <row r="314" spans="1:19" s="154" customFormat="1" ht="15.75">
      <c r="A314" s="153"/>
      <c r="B314" s="153"/>
      <c r="C314" s="153"/>
      <c r="D314" s="153"/>
      <c r="E314" s="153"/>
      <c r="F314" s="153"/>
      <c r="G314" s="153"/>
      <c r="H314" s="153"/>
      <c r="I314" s="153"/>
      <c r="J314" s="153"/>
      <c r="K314" s="153"/>
      <c r="L314" s="153"/>
      <c r="M314" s="153"/>
      <c r="N314" s="153"/>
      <c r="O314" s="153"/>
      <c r="P314" s="153"/>
      <c r="Q314" s="153"/>
      <c r="R314" s="153"/>
      <c r="S314" s="153"/>
    </row>
    <row r="315" spans="1:19" s="154" customFormat="1" ht="15.75">
      <c r="A315" s="153"/>
      <c r="B315" s="153"/>
      <c r="C315" s="153"/>
      <c r="D315" s="153"/>
      <c r="E315" s="153"/>
      <c r="F315" s="153"/>
      <c r="G315" s="153"/>
      <c r="H315" s="153"/>
      <c r="I315" s="153"/>
      <c r="J315" s="153"/>
      <c r="K315" s="153"/>
      <c r="L315" s="153"/>
      <c r="M315" s="153"/>
      <c r="N315" s="153"/>
      <c r="O315" s="153"/>
      <c r="P315" s="153"/>
      <c r="Q315" s="153"/>
      <c r="R315" s="153"/>
      <c r="S315" s="153"/>
    </row>
    <row r="316" spans="1:19" s="154" customFormat="1" ht="15.75">
      <c r="A316" s="153"/>
      <c r="B316" s="153"/>
      <c r="C316" s="153"/>
      <c r="D316" s="153"/>
      <c r="E316" s="153"/>
      <c r="F316" s="153"/>
      <c r="G316" s="153"/>
      <c r="H316" s="153"/>
      <c r="I316" s="153"/>
      <c r="J316" s="153"/>
      <c r="K316" s="153"/>
      <c r="L316" s="153"/>
      <c r="M316" s="153"/>
      <c r="N316" s="153"/>
      <c r="O316" s="153"/>
      <c r="P316" s="153"/>
      <c r="Q316" s="153"/>
      <c r="R316" s="153"/>
      <c r="S316" s="153"/>
    </row>
    <row r="317" spans="1:19" s="154" customFormat="1" ht="15.75">
      <c r="A317" s="153"/>
      <c r="B317" s="153"/>
      <c r="C317" s="153"/>
      <c r="D317" s="153"/>
      <c r="E317" s="153"/>
      <c r="F317" s="153"/>
      <c r="G317" s="153"/>
      <c r="H317" s="153"/>
      <c r="I317" s="153"/>
      <c r="J317" s="153"/>
      <c r="K317" s="153"/>
      <c r="L317" s="153"/>
      <c r="M317" s="153"/>
      <c r="N317" s="153"/>
      <c r="O317" s="153"/>
      <c r="P317" s="153"/>
      <c r="Q317" s="153"/>
      <c r="R317" s="153"/>
      <c r="S317" s="153"/>
    </row>
    <row r="318" spans="1:19" s="154" customFormat="1" ht="15.75">
      <c r="A318" s="153"/>
      <c r="B318" s="153"/>
      <c r="C318" s="153"/>
      <c r="D318" s="153"/>
      <c r="E318" s="153"/>
      <c r="F318" s="153"/>
      <c r="G318" s="153"/>
      <c r="H318" s="153"/>
      <c r="I318" s="153"/>
      <c r="J318" s="153"/>
      <c r="K318" s="153"/>
      <c r="L318" s="153"/>
      <c r="M318" s="153"/>
      <c r="N318" s="153"/>
      <c r="O318" s="153"/>
      <c r="P318" s="153"/>
      <c r="Q318" s="153"/>
      <c r="R318" s="153"/>
      <c r="S318" s="153"/>
    </row>
    <row r="319" spans="1:19" s="154" customFormat="1" ht="15.75">
      <c r="A319" s="153"/>
      <c r="B319" s="153"/>
      <c r="C319" s="153"/>
      <c r="D319" s="153"/>
      <c r="E319" s="153"/>
      <c r="F319" s="153"/>
      <c r="G319" s="153"/>
      <c r="H319" s="153"/>
      <c r="I319" s="153"/>
      <c r="J319" s="153"/>
      <c r="K319" s="153"/>
      <c r="L319" s="153"/>
      <c r="M319" s="153"/>
      <c r="N319" s="153"/>
      <c r="O319" s="153"/>
      <c r="P319" s="153"/>
      <c r="Q319" s="153"/>
      <c r="R319" s="153"/>
      <c r="S319" s="153"/>
    </row>
    <row r="320" spans="1:19" s="154" customFormat="1" ht="15.75">
      <c r="A320" s="153"/>
      <c r="B320" s="153"/>
      <c r="C320" s="153"/>
      <c r="D320" s="153"/>
      <c r="E320" s="153"/>
      <c r="F320" s="153"/>
      <c r="G320" s="153"/>
      <c r="H320" s="153"/>
      <c r="I320" s="153"/>
      <c r="J320" s="153"/>
      <c r="K320" s="153"/>
      <c r="L320" s="153"/>
      <c r="M320" s="153"/>
      <c r="N320" s="153"/>
      <c r="O320" s="153"/>
      <c r="P320" s="153"/>
      <c r="Q320" s="153"/>
      <c r="R320" s="153"/>
      <c r="S320" s="153"/>
    </row>
    <row r="321" spans="1:19" s="154" customFormat="1" ht="15.75">
      <c r="A321" s="153"/>
      <c r="B321" s="153"/>
      <c r="C321" s="153"/>
      <c r="D321" s="153"/>
      <c r="E321" s="153"/>
      <c r="F321" s="153"/>
      <c r="G321" s="153"/>
      <c r="H321" s="153"/>
      <c r="I321" s="153"/>
      <c r="J321" s="153"/>
      <c r="K321" s="153"/>
      <c r="L321" s="153"/>
      <c r="M321" s="153"/>
      <c r="N321" s="153"/>
      <c r="O321" s="153"/>
      <c r="P321" s="153"/>
      <c r="Q321" s="153"/>
      <c r="R321" s="153"/>
      <c r="S321" s="153"/>
    </row>
    <row r="322" spans="1:19" s="154" customFormat="1" ht="15.75">
      <c r="A322" s="153"/>
      <c r="B322" s="153"/>
      <c r="C322" s="153"/>
      <c r="D322" s="153"/>
      <c r="E322" s="153"/>
      <c r="F322" s="153"/>
      <c r="G322" s="153"/>
      <c r="H322" s="153"/>
      <c r="I322" s="153"/>
      <c r="J322" s="153"/>
      <c r="K322" s="153"/>
      <c r="L322" s="153"/>
      <c r="M322" s="153"/>
      <c r="N322" s="153"/>
      <c r="O322" s="153"/>
      <c r="P322" s="153"/>
      <c r="Q322" s="153"/>
      <c r="R322" s="153"/>
      <c r="S322" s="153"/>
    </row>
    <row r="323" spans="1:19" s="154" customFormat="1" ht="15.75">
      <c r="A323" s="153"/>
      <c r="B323" s="153"/>
      <c r="C323" s="153"/>
      <c r="D323" s="153"/>
      <c r="E323" s="153"/>
      <c r="F323" s="153"/>
      <c r="G323" s="153"/>
      <c r="H323" s="153"/>
      <c r="I323" s="153"/>
      <c r="J323" s="153"/>
      <c r="K323" s="153"/>
      <c r="L323" s="153"/>
      <c r="M323" s="153"/>
      <c r="N323" s="153"/>
      <c r="O323" s="153"/>
      <c r="P323" s="153"/>
      <c r="Q323" s="153"/>
      <c r="R323" s="153"/>
      <c r="S323" s="153"/>
    </row>
    <row r="324" spans="1:19" s="154" customFormat="1" ht="15.75">
      <c r="A324" s="153"/>
      <c r="B324" s="153"/>
      <c r="C324" s="153"/>
      <c r="D324" s="153"/>
      <c r="E324" s="153"/>
      <c r="F324" s="153"/>
      <c r="G324" s="153"/>
      <c r="H324" s="153"/>
      <c r="I324" s="153"/>
      <c r="J324" s="153"/>
      <c r="K324" s="153"/>
      <c r="L324" s="153"/>
      <c r="M324" s="153"/>
      <c r="N324" s="153"/>
      <c r="O324" s="153"/>
      <c r="P324" s="153"/>
      <c r="Q324" s="153"/>
      <c r="R324" s="153"/>
      <c r="S324" s="153"/>
    </row>
    <row r="325" spans="1:19" s="154" customFormat="1" ht="15.75">
      <c r="A325" s="153"/>
      <c r="B325" s="153"/>
      <c r="C325" s="153"/>
      <c r="D325" s="153"/>
      <c r="E325" s="153"/>
      <c r="F325" s="153"/>
      <c r="G325" s="153"/>
      <c r="H325" s="153"/>
      <c r="I325" s="153"/>
      <c r="J325" s="153"/>
      <c r="K325" s="153"/>
      <c r="L325" s="153"/>
      <c r="M325" s="153"/>
      <c r="N325" s="153"/>
      <c r="O325" s="153"/>
      <c r="P325" s="153"/>
      <c r="Q325" s="153"/>
      <c r="R325" s="153"/>
      <c r="S325" s="153"/>
    </row>
    <row r="326" spans="1:19" s="154" customFormat="1" ht="15.75">
      <c r="A326" s="153"/>
      <c r="B326" s="153"/>
      <c r="C326" s="153"/>
      <c r="D326" s="153"/>
      <c r="E326" s="153"/>
      <c r="F326" s="153"/>
      <c r="G326" s="153"/>
      <c r="H326" s="153"/>
      <c r="I326" s="153"/>
      <c r="J326" s="153"/>
      <c r="K326" s="153"/>
      <c r="L326" s="153"/>
      <c r="M326" s="153"/>
      <c r="N326" s="153"/>
      <c r="O326" s="153"/>
      <c r="P326" s="153"/>
      <c r="Q326" s="153"/>
      <c r="R326" s="153"/>
      <c r="S326" s="153"/>
    </row>
    <row r="327" spans="1:19" s="154" customFormat="1" ht="15.75">
      <c r="A327" s="153"/>
      <c r="B327" s="153"/>
      <c r="C327" s="153"/>
      <c r="D327" s="153"/>
      <c r="E327" s="153"/>
      <c r="F327" s="153"/>
      <c r="G327" s="153"/>
      <c r="H327" s="153"/>
      <c r="I327" s="153"/>
      <c r="J327" s="153"/>
      <c r="K327" s="153"/>
      <c r="L327" s="153"/>
      <c r="M327" s="153"/>
      <c r="N327" s="153"/>
      <c r="O327" s="153"/>
      <c r="P327" s="153"/>
      <c r="Q327" s="153"/>
      <c r="R327" s="153"/>
      <c r="S327" s="153"/>
    </row>
    <row r="328" spans="1:19" s="154" customFormat="1" ht="15.75">
      <c r="A328" s="153"/>
      <c r="B328" s="153"/>
      <c r="C328" s="153"/>
      <c r="D328" s="153"/>
      <c r="E328" s="153"/>
      <c r="F328" s="153"/>
      <c r="G328" s="153"/>
      <c r="H328" s="153"/>
      <c r="I328" s="153"/>
      <c r="J328" s="153"/>
      <c r="K328" s="153"/>
      <c r="L328" s="153"/>
      <c r="M328" s="153"/>
      <c r="N328" s="153"/>
      <c r="O328" s="153"/>
      <c r="P328" s="153"/>
      <c r="Q328" s="153"/>
      <c r="R328" s="153"/>
      <c r="S328" s="153"/>
    </row>
    <row r="329" spans="1:19" s="154" customFormat="1" ht="15.75">
      <c r="A329" s="153"/>
      <c r="B329" s="153"/>
      <c r="C329" s="153"/>
      <c r="D329" s="153"/>
      <c r="E329" s="153"/>
      <c r="F329" s="153"/>
      <c r="G329" s="153"/>
      <c r="H329" s="153"/>
      <c r="I329" s="153"/>
      <c r="J329" s="153"/>
      <c r="K329" s="153"/>
      <c r="L329" s="153"/>
      <c r="M329" s="153"/>
      <c r="N329" s="153"/>
      <c r="O329" s="153"/>
      <c r="P329" s="153"/>
      <c r="Q329" s="153"/>
      <c r="R329" s="153"/>
      <c r="S329" s="153"/>
    </row>
    <row r="330" spans="1:19" s="154" customFormat="1" ht="15.75">
      <c r="A330" s="153"/>
      <c r="B330" s="153"/>
      <c r="C330" s="153"/>
      <c r="D330" s="153"/>
      <c r="E330" s="153"/>
      <c r="F330" s="153"/>
      <c r="G330" s="153"/>
      <c r="H330" s="153"/>
      <c r="I330" s="153"/>
      <c r="J330" s="153"/>
      <c r="K330" s="153"/>
      <c r="L330" s="153"/>
      <c r="M330" s="153"/>
      <c r="N330" s="153"/>
      <c r="O330" s="153"/>
      <c r="P330" s="153"/>
      <c r="Q330" s="153"/>
      <c r="R330" s="153"/>
      <c r="S330" s="153"/>
    </row>
    <row r="331" spans="1:19" s="154" customFormat="1" ht="15.75">
      <c r="A331" s="153"/>
      <c r="B331" s="153"/>
      <c r="C331" s="153"/>
      <c r="D331" s="153"/>
      <c r="E331" s="153"/>
      <c r="F331" s="153"/>
      <c r="G331" s="153"/>
      <c r="H331" s="153"/>
      <c r="I331" s="153"/>
      <c r="J331" s="153"/>
      <c r="K331" s="153"/>
      <c r="L331" s="153"/>
      <c r="M331" s="153"/>
      <c r="N331" s="153"/>
      <c r="O331" s="153"/>
      <c r="P331" s="153"/>
      <c r="Q331" s="153"/>
      <c r="R331" s="153"/>
      <c r="S331" s="153"/>
    </row>
    <row r="332" spans="1:19" s="154" customFormat="1" ht="15.75">
      <c r="A332" s="153"/>
      <c r="B332" s="153"/>
      <c r="C332" s="153"/>
      <c r="D332" s="153"/>
      <c r="E332" s="153"/>
      <c r="F332" s="153"/>
      <c r="G332" s="153"/>
      <c r="H332" s="153"/>
      <c r="I332" s="153"/>
      <c r="J332" s="153"/>
      <c r="K332" s="153"/>
      <c r="L332" s="153"/>
      <c r="M332" s="153"/>
      <c r="N332" s="153"/>
      <c r="O332" s="153"/>
      <c r="P332" s="153"/>
      <c r="Q332" s="153"/>
      <c r="R332" s="153"/>
      <c r="S332" s="153"/>
    </row>
    <row r="333" spans="1:19" s="154" customFormat="1" ht="15.75">
      <c r="A333" s="153"/>
      <c r="B333" s="153"/>
      <c r="C333" s="153"/>
      <c r="D333" s="153"/>
      <c r="E333" s="153"/>
      <c r="F333" s="153"/>
      <c r="G333" s="153"/>
      <c r="H333" s="153"/>
      <c r="I333" s="153"/>
      <c r="J333" s="153"/>
      <c r="K333" s="153"/>
      <c r="L333" s="153"/>
      <c r="M333" s="153"/>
      <c r="N333" s="153"/>
      <c r="O333" s="153"/>
      <c r="P333" s="153"/>
      <c r="Q333" s="153"/>
      <c r="R333" s="153"/>
      <c r="S333" s="153"/>
    </row>
    <row r="334" spans="1:19" s="154" customFormat="1" ht="15.75">
      <c r="A334" s="153"/>
      <c r="B334" s="153"/>
      <c r="C334" s="153"/>
      <c r="D334" s="153"/>
      <c r="E334" s="153"/>
      <c r="F334" s="153"/>
      <c r="G334" s="153"/>
      <c r="H334" s="153"/>
      <c r="I334" s="153"/>
      <c r="J334" s="153"/>
      <c r="K334" s="153"/>
      <c r="L334" s="153"/>
      <c r="M334" s="153"/>
      <c r="N334" s="153"/>
      <c r="O334" s="153"/>
      <c r="P334" s="153"/>
      <c r="Q334" s="153"/>
      <c r="R334" s="153"/>
      <c r="S334" s="153"/>
    </row>
    <row r="335" spans="1:19" s="154" customFormat="1" ht="15.75">
      <c r="A335" s="153"/>
      <c r="B335" s="153"/>
      <c r="C335" s="153"/>
      <c r="D335" s="153"/>
      <c r="E335" s="153"/>
      <c r="F335" s="153"/>
      <c r="G335" s="153"/>
      <c r="H335" s="153"/>
      <c r="I335" s="153"/>
      <c r="J335" s="153"/>
      <c r="K335" s="153"/>
      <c r="L335" s="153"/>
      <c r="M335" s="153"/>
      <c r="N335" s="153"/>
      <c r="O335" s="153"/>
      <c r="P335" s="153"/>
      <c r="Q335" s="153"/>
      <c r="R335" s="153"/>
      <c r="S335" s="153"/>
    </row>
    <row r="336" spans="1:19" s="154" customFormat="1" ht="15.75">
      <c r="A336" s="153"/>
      <c r="B336" s="153"/>
      <c r="C336" s="153"/>
      <c r="D336" s="153"/>
      <c r="E336" s="153"/>
      <c r="F336" s="153"/>
      <c r="G336" s="153"/>
      <c r="H336" s="153"/>
      <c r="I336" s="153"/>
      <c r="J336" s="153"/>
      <c r="K336" s="153"/>
      <c r="L336" s="153"/>
      <c r="M336" s="153"/>
      <c r="N336" s="153"/>
      <c r="O336" s="153"/>
      <c r="P336" s="153"/>
      <c r="Q336" s="153"/>
      <c r="R336" s="153"/>
      <c r="S336" s="153"/>
    </row>
    <row r="337" spans="1:19" s="154" customFormat="1" ht="15.75">
      <c r="A337" s="153"/>
      <c r="B337" s="153"/>
      <c r="C337" s="153"/>
      <c r="D337" s="153"/>
      <c r="E337" s="153"/>
      <c r="F337" s="153"/>
      <c r="G337" s="153"/>
      <c r="H337" s="153"/>
      <c r="I337" s="153"/>
      <c r="J337" s="153"/>
      <c r="K337" s="153"/>
      <c r="L337" s="153"/>
      <c r="M337" s="153"/>
      <c r="N337" s="153"/>
      <c r="O337" s="153"/>
      <c r="P337" s="153"/>
      <c r="Q337" s="153"/>
      <c r="R337" s="153"/>
      <c r="S337" s="153"/>
    </row>
    <row r="338" spans="1:19" s="154" customFormat="1" ht="15.75">
      <c r="A338" s="153"/>
      <c r="B338" s="153"/>
      <c r="C338" s="153"/>
      <c r="D338" s="153"/>
      <c r="E338" s="153"/>
      <c r="F338" s="153"/>
      <c r="G338" s="153"/>
      <c r="H338" s="153"/>
      <c r="I338" s="153"/>
      <c r="J338" s="153"/>
      <c r="K338" s="153"/>
      <c r="L338" s="153"/>
      <c r="M338" s="153"/>
      <c r="N338" s="153"/>
      <c r="O338" s="153"/>
      <c r="P338" s="153"/>
      <c r="Q338" s="153"/>
      <c r="R338" s="153"/>
      <c r="S338" s="153"/>
    </row>
    <row r="339" spans="1:19" s="154" customFormat="1" ht="15.75">
      <c r="A339" s="153"/>
      <c r="B339" s="153"/>
      <c r="C339" s="153"/>
      <c r="D339" s="153"/>
      <c r="E339" s="153"/>
      <c r="F339" s="153"/>
      <c r="G339" s="153"/>
      <c r="H339" s="153"/>
      <c r="I339" s="153"/>
      <c r="J339" s="153"/>
      <c r="K339" s="153"/>
      <c r="L339" s="153"/>
      <c r="M339" s="153"/>
      <c r="N339" s="153"/>
      <c r="O339" s="153"/>
      <c r="P339" s="153"/>
      <c r="Q339" s="153"/>
      <c r="R339" s="153"/>
      <c r="S339" s="153"/>
    </row>
    <row r="340" spans="1:19" s="154" customFormat="1" ht="15.75">
      <c r="A340" s="153"/>
      <c r="B340" s="153"/>
      <c r="C340" s="153"/>
      <c r="D340" s="153"/>
      <c r="E340" s="153"/>
      <c r="F340" s="153"/>
      <c r="G340" s="153"/>
      <c r="H340" s="153"/>
      <c r="I340" s="153"/>
      <c r="J340" s="153"/>
      <c r="K340" s="153"/>
      <c r="L340" s="153"/>
      <c r="M340" s="153"/>
      <c r="N340" s="153"/>
      <c r="O340" s="153"/>
      <c r="P340" s="153"/>
      <c r="Q340" s="153"/>
      <c r="R340" s="153"/>
      <c r="S340" s="153"/>
    </row>
    <row r="341" spans="1:19" s="154" customFormat="1" ht="15.75">
      <c r="A341" s="153"/>
      <c r="B341" s="153"/>
      <c r="C341" s="153"/>
      <c r="D341" s="153"/>
      <c r="E341" s="153"/>
      <c r="F341" s="153"/>
      <c r="G341" s="153"/>
      <c r="H341" s="153"/>
      <c r="I341" s="153"/>
      <c r="J341" s="153"/>
      <c r="K341" s="153"/>
      <c r="L341" s="153"/>
      <c r="M341" s="153"/>
      <c r="N341" s="153"/>
      <c r="O341" s="153"/>
      <c r="P341" s="153"/>
      <c r="Q341" s="153"/>
      <c r="R341" s="153"/>
      <c r="S341" s="153"/>
    </row>
    <row r="342" spans="1:19" s="154" customFormat="1" ht="15.75">
      <c r="A342" s="153"/>
      <c r="B342" s="153"/>
      <c r="C342" s="153"/>
      <c r="D342" s="153"/>
      <c r="E342" s="153"/>
      <c r="F342" s="153"/>
      <c r="G342" s="153"/>
      <c r="H342" s="153"/>
      <c r="I342" s="153"/>
      <c r="J342" s="153"/>
      <c r="K342" s="153"/>
      <c r="L342" s="153"/>
      <c r="M342" s="153"/>
      <c r="N342" s="153"/>
      <c r="O342" s="153"/>
      <c r="P342" s="153"/>
      <c r="Q342" s="153"/>
      <c r="R342" s="153"/>
      <c r="S342" s="153"/>
    </row>
    <row r="343" spans="1:19" s="154" customFormat="1" ht="15.75">
      <c r="A343" s="153"/>
      <c r="B343" s="153"/>
      <c r="C343" s="153"/>
      <c r="D343" s="153"/>
      <c r="E343" s="153"/>
      <c r="F343" s="153"/>
      <c r="G343" s="153"/>
      <c r="H343" s="153"/>
      <c r="I343" s="153"/>
      <c r="J343" s="153"/>
      <c r="K343" s="153"/>
      <c r="L343" s="153"/>
      <c r="M343" s="153"/>
      <c r="N343" s="153"/>
      <c r="O343" s="153"/>
      <c r="P343" s="153"/>
      <c r="Q343" s="153"/>
      <c r="R343" s="153"/>
      <c r="S343" s="153"/>
    </row>
    <row r="344" spans="1:19" s="154" customFormat="1" ht="15.75">
      <c r="A344" s="153"/>
      <c r="B344" s="153"/>
      <c r="C344" s="153"/>
      <c r="D344" s="153"/>
      <c r="E344" s="153"/>
      <c r="F344" s="153"/>
      <c r="G344" s="153"/>
      <c r="H344" s="153"/>
      <c r="I344" s="153"/>
      <c r="J344" s="153"/>
      <c r="K344" s="153"/>
      <c r="L344" s="153"/>
      <c r="M344" s="153"/>
      <c r="N344" s="153"/>
      <c r="O344" s="153"/>
      <c r="P344" s="153"/>
      <c r="Q344" s="153"/>
      <c r="R344" s="153"/>
      <c r="S344" s="153"/>
    </row>
    <row r="345" spans="1:19" s="154" customFormat="1" ht="15.75">
      <c r="A345" s="153"/>
      <c r="B345" s="153"/>
      <c r="C345" s="153"/>
      <c r="D345" s="153"/>
      <c r="E345" s="153"/>
      <c r="F345" s="153"/>
      <c r="G345" s="153"/>
      <c r="H345" s="153"/>
      <c r="I345" s="153"/>
      <c r="J345" s="153"/>
      <c r="K345" s="153"/>
      <c r="L345" s="153"/>
      <c r="M345" s="153"/>
      <c r="N345" s="153"/>
      <c r="O345" s="153"/>
      <c r="P345" s="153"/>
      <c r="Q345" s="153"/>
      <c r="R345" s="153"/>
      <c r="S345" s="153"/>
    </row>
    <row r="346" spans="1:19" s="154" customFormat="1" ht="15.75">
      <c r="A346" s="153"/>
      <c r="B346" s="153"/>
      <c r="C346" s="153"/>
      <c r="D346" s="153"/>
      <c r="E346" s="153"/>
      <c r="F346" s="153"/>
      <c r="G346" s="153"/>
      <c r="H346" s="153"/>
      <c r="I346" s="153"/>
      <c r="J346" s="153"/>
      <c r="K346" s="153"/>
      <c r="L346" s="153"/>
      <c r="M346" s="153"/>
      <c r="N346" s="153"/>
      <c r="O346" s="153"/>
      <c r="P346" s="153"/>
      <c r="Q346" s="153"/>
      <c r="R346" s="153"/>
      <c r="S346" s="153"/>
    </row>
    <row r="347" spans="1:19" s="154" customFormat="1" ht="15.75">
      <c r="A347" s="153"/>
      <c r="B347" s="153"/>
      <c r="C347" s="153"/>
      <c r="D347" s="153"/>
      <c r="E347" s="153"/>
      <c r="F347" s="153"/>
      <c r="G347" s="153"/>
      <c r="H347" s="153"/>
      <c r="I347" s="153"/>
      <c r="J347" s="153"/>
      <c r="K347" s="153"/>
      <c r="L347" s="153"/>
      <c r="M347" s="153"/>
      <c r="N347" s="153"/>
      <c r="O347" s="153"/>
      <c r="P347" s="153"/>
      <c r="Q347" s="153"/>
      <c r="R347" s="153"/>
      <c r="S347" s="153"/>
    </row>
    <row r="348" spans="1:19" s="154" customFormat="1" ht="15.75">
      <c r="A348" s="153"/>
      <c r="B348" s="153"/>
      <c r="C348" s="153"/>
      <c r="D348" s="153"/>
      <c r="E348" s="153"/>
      <c r="F348" s="153"/>
      <c r="G348" s="153"/>
      <c r="H348" s="153"/>
      <c r="I348" s="153"/>
      <c r="J348" s="153"/>
      <c r="K348" s="153"/>
      <c r="L348" s="153"/>
      <c r="M348" s="153"/>
      <c r="N348" s="153"/>
      <c r="O348" s="153"/>
      <c r="P348" s="153"/>
      <c r="Q348" s="153"/>
      <c r="R348" s="153"/>
      <c r="S348" s="153"/>
    </row>
    <row r="349" spans="1:19" s="154" customFormat="1" ht="15.75">
      <c r="A349" s="153"/>
      <c r="B349" s="153"/>
      <c r="C349" s="153"/>
      <c r="D349" s="153"/>
      <c r="E349" s="153"/>
      <c r="F349" s="153"/>
      <c r="G349" s="153"/>
      <c r="H349" s="153"/>
      <c r="I349" s="153"/>
      <c r="J349" s="153"/>
      <c r="K349" s="153"/>
      <c r="L349" s="153"/>
      <c r="M349" s="153"/>
      <c r="N349" s="153"/>
      <c r="O349" s="153"/>
      <c r="P349" s="153"/>
      <c r="Q349" s="153"/>
      <c r="R349" s="153"/>
      <c r="S349" s="153"/>
    </row>
    <row r="350" spans="1:19" s="154" customFormat="1" ht="15.75">
      <c r="A350" s="153"/>
      <c r="B350" s="153"/>
      <c r="C350" s="153"/>
      <c r="D350" s="153"/>
      <c r="E350" s="153"/>
      <c r="F350" s="153"/>
      <c r="G350" s="153"/>
      <c r="H350" s="153"/>
      <c r="I350" s="153"/>
      <c r="J350" s="153"/>
      <c r="K350" s="153"/>
      <c r="L350" s="153"/>
      <c r="M350" s="153"/>
      <c r="N350" s="153"/>
      <c r="O350" s="153"/>
      <c r="P350" s="153"/>
      <c r="Q350" s="153"/>
      <c r="R350" s="153"/>
      <c r="S350" s="153"/>
    </row>
    <row r="351" spans="1:19" s="154" customFormat="1" ht="15.75">
      <c r="A351" s="153"/>
      <c r="B351" s="153"/>
      <c r="C351" s="153"/>
      <c r="D351" s="153"/>
      <c r="E351" s="153"/>
      <c r="F351" s="153"/>
      <c r="G351" s="153"/>
      <c r="H351" s="153"/>
      <c r="I351" s="153"/>
      <c r="J351" s="153"/>
      <c r="K351" s="153"/>
      <c r="L351" s="153"/>
      <c r="M351" s="153"/>
      <c r="N351" s="153"/>
      <c r="O351" s="153"/>
      <c r="P351" s="153"/>
      <c r="Q351" s="153"/>
      <c r="R351" s="153"/>
      <c r="S351" s="153"/>
    </row>
    <row r="352" spans="1:19" s="154" customFormat="1" ht="15.75">
      <c r="A352" s="153"/>
      <c r="B352" s="153"/>
      <c r="C352" s="153"/>
      <c r="D352" s="153"/>
      <c r="E352" s="153"/>
      <c r="F352" s="153"/>
      <c r="G352" s="153"/>
      <c r="H352" s="153"/>
      <c r="I352" s="153"/>
      <c r="J352" s="153"/>
      <c r="K352" s="153"/>
      <c r="L352" s="153"/>
      <c r="M352" s="153"/>
      <c r="N352" s="153"/>
      <c r="O352" s="153"/>
      <c r="P352" s="153"/>
      <c r="Q352" s="153"/>
      <c r="R352" s="153"/>
      <c r="S352" s="153"/>
    </row>
    <row r="353" spans="1:19" s="154" customFormat="1" ht="15.75">
      <c r="A353" s="153"/>
      <c r="B353" s="153"/>
      <c r="C353" s="153"/>
      <c r="D353" s="153"/>
      <c r="E353" s="153"/>
      <c r="F353" s="153"/>
      <c r="G353" s="153"/>
      <c r="H353" s="153"/>
      <c r="I353" s="153"/>
      <c r="J353" s="153"/>
      <c r="K353" s="153"/>
      <c r="L353" s="153"/>
      <c r="M353" s="153"/>
      <c r="N353" s="153"/>
      <c r="O353" s="153"/>
      <c r="P353" s="153"/>
      <c r="Q353" s="153"/>
      <c r="R353" s="153"/>
      <c r="S353" s="153"/>
    </row>
    <row r="354" spans="1:19" s="154" customFormat="1" ht="15.75">
      <c r="A354" s="153"/>
      <c r="B354" s="153"/>
      <c r="C354" s="153"/>
      <c r="D354" s="153"/>
      <c r="E354" s="153"/>
      <c r="F354" s="153"/>
      <c r="G354" s="153"/>
      <c r="H354" s="153"/>
      <c r="I354" s="153"/>
      <c r="J354" s="153"/>
      <c r="K354" s="153"/>
      <c r="L354" s="153"/>
      <c r="M354" s="153"/>
      <c r="N354" s="153"/>
      <c r="O354" s="153"/>
      <c r="P354" s="153"/>
      <c r="Q354" s="153"/>
      <c r="R354" s="153"/>
      <c r="S354" s="153"/>
    </row>
    <row r="355" spans="1:19" s="154" customFormat="1" ht="15.75">
      <c r="A355" s="153"/>
      <c r="B355" s="153"/>
      <c r="C355" s="153"/>
      <c r="D355" s="153"/>
      <c r="E355" s="153"/>
      <c r="F355" s="153"/>
      <c r="G355" s="153"/>
      <c r="H355" s="153"/>
      <c r="I355" s="153"/>
      <c r="J355" s="153"/>
      <c r="K355" s="153"/>
      <c r="L355" s="153"/>
      <c r="M355" s="153"/>
      <c r="N355" s="153"/>
      <c r="O355" s="153"/>
      <c r="P355" s="153"/>
      <c r="Q355" s="153"/>
      <c r="R355" s="153"/>
      <c r="S355" s="153"/>
    </row>
    <row r="356" spans="1:19" s="154" customFormat="1" ht="15.75">
      <c r="A356" s="153"/>
      <c r="B356" s="153"/>
      <c r="C356" s="153"/>
      <c r="D356" s="153"/>
      <c r="E356" s="153"/>
      <c r="F356" s="153"/>
      <c r="G356" s="153"/>
      <c r="H356" s="153"/>
      <c r="I356" s="153"/>
      <c r="J356" s="153"/>
      <c r="K356" s="153"/>
      <c r="L356" s="153"/>
      <c r="M356" s="153"/>
      <c r="N356" s="153"/>
      <c r="O356" s="153"/>
      <c r="P356" s="153"/>
      <c r="Q356" s="153"/>
      <c r="R356" s="153"/>
      <c r="S356" s="153"/>
    </row>
    <row r="357" spans="1:19" s="154" customFormat="1" ht="15.75">
      <c r="A357" s="153"/>
      <c r="B357" s="153"/>
      <c r="C357" s="153"/>
      <c r="D357" s="153"/>
      <c r="E357" s="153"/>
      <c r="F357" s="153"/>
      <c r="G357" s="153"/>
      <c r="H357" s="153"/>
      <c r="I357" s="153"/>
      <c r="J357" s="153"/>
      <c r="K357" s="153"/>
      <c r="L357" s="153"/>
      <c r="M357" s="153"/>
      <c r="N357" s="153"/>
      <c r="O357" s="153"/>
      <c r="P357" s="153"/>
      <c r="Q357" s="153"/>
      <c r="R357" s="153"/>
      <c r="S357" s="153"/>
    </row>
    <row r="358" spans="1:19" s="154" customFormat="1" ht="15.75">
      <c r="A358" s="153"/>
      <c r="B358" s="153"/>
      <c r="C358" s="153"/>
      <c r="D358" s="153"/>
      <c r="E358" s="153"/>
      <c r="F358" s="153"/>
      <c r="G358" s="153"/>
      <c r="H358" s="153"/>
      <c r="I358" s="153"/>
      <c r="J358" s="153"/>
      <c r="K358" s="153"/>
      <c r="L358" s="153"/>
      <c r="M358" s="153"/>
      <c r="N358" s="153"/>
      <c r="O358" s="153"/>
      <c r="P358" s="153"/>
      <c r="Q358" s="153"/>
      <c r="R358" s="153"/>
      <c r="S358" s="153"/>
    </row>
    <row r="359" spans="1:19" s="154" customFormat="1" ht="15.75">
      <c r="A359" s="153"/>
      <c r="B359" s="153"/>
      <c r="C359" s="153"/>
      <c r="D359" s="153"/>
      <c r="E359" s="153"/>
      <c r="F359" s="153"/>
      <c r="G359" s="153"/>
      <c r="H359" s="153"/>
      <c r="I359" s="153"/>
      <c r="J359" s="153"/>
      <c r="K359" s="153"/>
      <c r="L359" s="153"/>
      <c r="M359" s="153"/>
      <c r="N359" s="153"/>
      <c r="O359" s="153"/>
      <c r="P359" s="153"/>
      <c r="Q359" s="153"/>
      <c r="R359" s="153"/>
      <c r="S359" s="153"/>
    </row>
    <row r="360" spans="1:19" s="154" customFormat="1" ht="15.75">
      <c r="A360" s="153"/>
      <c r="B360" s="153"/>
      <c r="C360" s="153"/>
      <c r="D360" s="153"/>
      <c r="E360" s="153"/>
      <c r="F360" s="153"/>
      <c r="G360" s="153"/>
      <c r="H360" s="153"/>
      <c r="I360" s="153"/>
      <c r="J360" s="153"/>
      <c r="K360" s="153"/>
      <c r="L360" s="153"/>
      <c r="M360" s="153"/>
      <c r="N360" s="153"/>
      <c r="O360" s="153"/>
      <c r="P360" s="153"/>
      <c r="Q360" s="153"/>
      <c r="R360" s="153"/>
      <c r="S360" s="153"/>
    </row>
    <row r="361" spans="1:19" s="154" customFormat="1" ht="15.75">
      <c r="A361" s="153"/>
      <c r="B361" s="153"/>
      <c r="C361" s="153"/>
      <c r="D361" s="153"/>
      <c r="E361" s="153"/>
      <c r="F361" s="153"/>
      <c r="G361" s="153"/>
      <c r="H361" s="153"/>
      <c r="I361" s="153"/>
      <c r="J361" s="153"/>
      <c r="K361" s="153"/>
      <c r="L361" s="153"/>
      <c r="M361" s="153"/>
      <c r="N361" s="153"/>
      <c r="O361" s="153"/>
      <c r="P361" s="153"/>
      <c r="Q361" s="153"/>
      <c r="R361" s="153"/>
      <c r="S361" s="153"/>
    </row>
    <row r="362" spans="1:19" s="154" customFormat="1" ht="15.75">
      <c r="A362" s="153"/>
      <c r="B362" s="153"/>
      <c r="C362" s="153"/>
      <c r="D362" s="153"/>
      <c r="E362" s="153"/>
      <c r="F362" s="153"/>
      <c r="G362" s="153"/>
      <c r="H362" s="153"/>
      <c r="I362" s="153"/>
      <c r="J362" s="153"/>
      <c r="K362" s="153"/>
      <c r="L362" s="153"/>
      <c r="M362" s="153"/>
      <c r="N362" s="153"/>
      <c r="O362" s="153"/>
      <c r="P362" s="153"/>
      <c r="Q362" s="153"/>
      <c r="R362" s="153"/>
      <c r="S362" s="153"/>
    </row>
    <row r="363" spans="1:19" s="154" customFormat="1" ht="15.75">
      <c r="A363" s="153"/>
      <c r="B363" s="153"/>
      <c r="C363" s="153"/>
      <c r="D363" s="153"/>
      <c r="E363" s="153"/>
      <c r="F363" s="153"/>
      <c r="G363" s="153"/>
      <c r="H363" s="153"/>
      <c r="I363" s="153"/>
      <c r="J363" s="153"/>
      <c r="K363" s="153"/>
      <c r="L363" s="153"/>
      <c r="M363" s="153"/>
      <c r="N363" s="153"/>
      <c r="O363" s="153"/>
      <c r="P363" s="153"/>
      <c r="Q363" s="153"/>
      <c r="R363" s="153"/>
      <c r="S363" s="153"/>
    </row>
    <row r="364" spans="1:19" s="154" customFormat="1" ht="15.75">
      <c r="A364" s="153"/>
      <c r="B364" s="153"/>
      <c r="C364" s="153"/>
      <c r="D364" s="153"/>
      <c r="E364" s="153"/>
      <c r="F364" s="153"/>
      <c r="G364" s="153"/>
      <c r="H364" s="153"/>
      <c r="I364" s="153"/>
      <c r="J364" s="153"/>
      <c r="K364" s="153"/>
      <c r="L364" s="153"/>
      <c r="M364" s="153"/>
      <c r="N364" s="153"/>
      <c r="O364" s="153"/>
      <c r="P364" s="153"/>
      <c r="Q364" s="153"/>
      <c r="R364" s="153"/>
      <c r="S364" s="153"/>
    </row>
    <row r="365" spans="1:19" s="154" customFormat="1" ht="15.75">
      <c r="A365" s="153"/>
      <c r="B365" s="153"/>
      <c r="C365" s="153"/>
      <c r="D365" s="153"/>
      <c r="E365" s="153"/>
      <c r="F365" s="153"/>
      <c r="G365" s="153"/>
      <c r="H365" s="153"/>
      <c r="I365" s="153"/>
      <c r="J365" s="153"/>
      <c r="K365" s="153"/>
      <c r="L365" s="153"/>
      <c r="M365" s="153"/>
      <c r="N365" s="153"/>
      <c r="O365" s="153"/>
      <c r="P365" s="153"/>
      <c r="Q365" s="153"/>
      <c r="R365" s="153"/>
      <c r="S365" s="153"/>
    </row>
    <row r="366" spans="1:19" s="154" customFormat="1" ht="15.75">
      <c r="A366" s="153"/>
      <c r="B366" s="153"/>
      <c r="C366" s="153"/>
      <c r="D366" s="153"/>
      <c r="E366" s="153"/>
      <c r="F366" s="153"/>
      <c r="G366" s="153"/>
      <c r="H366" s="153"/>
      <c r="I366" s="153"/>
      <c r="J366" s="153"/>
      <c r="K366" s="153"/>
      <c r="L366" s="153"/>
      <c r="M366" s="153"/>
      <c r="N366" s="153"/>
      <c r="O366" s="153"/>
      <c r="P366" s="153"/>
      <c r="Q366" s="153"/>
      <c r="R366" s="153"/>
      <c r="S366" s="153"/>
    </row>
    <row r="367" spans="1:19" s="154" customFormat="1" ht="15.75">
      <c r="A367" s="153"/>
      <c r="B367" s="153"/>
      <c r="C367" s="153"/>
      <c r="D367" s="153"/>
      <c r="E367" s="153"/>
      <c r="F367" s="153"/>
      <c r="G367" s="153"/>
      <c r="H367" s="153"/>
      <c r="I367" s="153"/>
      <c r="J367" s="153"/>
      <c r="K367" s="153"/>
      <c r="L367" s="153"/>
      <c r="M367" s="153"/>
      <c r="N367" s="153"/>
      <c r="O367" s="153"/>
      <c r="P367" s="153"/>
      <c r="Q367" s="153"/>
      <c r="R367" s="153"/>
      <c r="S367" s="153"/>
    </row>
    <row r="368" spans="1:19" s="154" customFormat="1" ht="15.75">
      <c r="A368" s="153"/>
      <c r="B368" s="153"/>
      <c r="C368" s="153"/>
      <c r="D368" s="153"/>
      <c r="E368" s="153"/>
      <c r="F368" s="153"/>
      <c r="G368" s="153"/>
      <c r="H368" s="153"/>
      <c r="I368" s="153"/>
      <c r="J368" s="153"/>
      <c r="K368" s="153"/>
      <c r="L368" s="153"/>
      <c r="M368" s="153"/>
      <c r="N368" s="153"/>
      <c r="O368" s="153"/>
      <c r="P368" s="153"/>
      <c r="Q368" s="153"/>
      <c r="R368" s="153"/>
      <c r="S368" s="153"/>
    </row>
    <row r="369" spans="1:19" s="154" customFormat="1" ht="15.75">
      <c r="A369" s="153"/>
      <c r="B369" s="153"/>
      <c r="C369" s="153"/>
      <c r="D369" s="153"/>
      <c r="E369" s="153"/>
      <c r="F369" s="153"/>
      <c r="G369" s="153"/>
      <c r="H369" s="153"/>
      <c r="I369" s="153"/>
      <c r="J369" s="153"/>
      <c r="K369" s="153"/>
      <c r="L369" s="153"/>
      <c r="M369" s="153"/>
      <c r="N369" s="153"/>
      <c r="O369" s="153"/>
      <c r="P369" s="153"/>
      <c r="Q369" s="153"/>
      <c r="R369" s="153"/>
      <c r="S369" s="153"/>
    </row>
    <row r="370" spans="1:19" s="154" customFormat="1" ht="15.75">
      <c r="A370" s="153"/>
      <c r="B370" s="153"/>
      <c r="C370" s="153"/>
      <c r="D370" s="153"/>
      <c r="E370" s="153"/>
      <c r="F370" s="153"/>
      <c r="G370" s="153"/>
      <c r="H370" s="153"/>
      <c r="I370" s="153"/>
      <c r="J370" s="153"/>
      <c r="K370" s="153"/>
      <c r="L370" s="153"/>
      <c r="M370" s="153"/>
      <c r="N370" s="153"/>
      <c r="O370" s="153"/>
      <c r="P370" s="153"/>
      <c r="Q370" s="153"/>
      <c r="R370" s="153"/>
      <c r="S370" s="153"/>
    </row>
    <row r="371" spans="1:19" s="154" customFormat="1" ht="15.75">
      <c r="A371" s="153"/>
      <c r="B371" s="153"/>
      <c r="C371" s="153"/>
      <c r="D371" s="153"/>
      <c r="E371" s="153"/>
      <c r="F371" s="153"/>
      <c r="G371" s="153"/>
      <c r="H371" s="153"/>
      <c r="I371" s="153"/>
      <c r="J371" s="153"/>
      <c r="K371" s="153"/>
      <c r="L371" s="153"/>
      <c r="M371" s="153"/>
      <c r="N371" s="153"/>
      <c r="O371" s="153"/>
      <c r="P371" s="153"/>
      <c r="Q371" s="153"/>
      <c r="R371" s="153"/>
      <c r="S371" s="153"/>
    </row>
    <row r="372" spans="1:19" s="154" customFormat="1" ht="15.75">
      <c r="A372" s="153"/>
      <c r="B372" s="153"/>
      <c r="C372" s="153"/>
      <c r="D372" s="153"/>
      <c r="E372" s="153"/>
      <c r="F372" s="153"/>
      <c r="G372" s="153"/>
      <c r="H372" s="153"/>
      <c r="I372" s="153"/>
      <c r="J372" s="153"/>
      <c r="K372" s="153"/>
      <c r="L372" s="153"/>
      <c r="M372" s="153"/>
      <c r="N372" s="153"/>
      <c r="O372" s="153"/>
      <c r="P372" s="153"/>
      <c r="Q372" s="153"/>
      <c r="R372" s="153"/>
      <c r="S372" s="153"/>
    </row>
    <row r="373" spans="1:19" s="154" customFormat="1" ht="15.75">
      <c r="A373" s="153"/>
      <c r="B373" s="153"/>
      <c r="C373" s="153"/>
      <c r="D373" s="153"/>
      <c r="E373" s="153"/>
      <c r="F373" s="153"/>
      <c r="G373" s="153"/>
      <c r="H373" s="153"/>
      <c r="I373" s="153"/>
      <c r="J373" s="153"/>
      <c r="K373" s="153"/>
      <c r="L373" s="153"/>
      <c r="M373" s="153"/>
      <c r="N373" s="153"/>
      <c r="O373" s="153"/>
      <c r="P373" s="153"/>
      <c r="Q373" s="153"/>
      <c r="R373" s="153"/>
      <c r="S373" s="153"/>
    </row>
    <row r="374" spans="1:19" s="154" customFormat="1" ht="15.75">
      <c r="A374" s="153"/>
      <c r="B374" s="153"/>
      <c r="C374" s="153"/>
      <c r="D374" s="153"/>
      <c r="E374" s="153"/>
      <c r="F374" s="153"/>
      <c r="G374" s="153"/>
      <c r="H374" s="153"/>
      <c r="I374" s="153"/>
      <c r="J374" s="153"/>
      <c r="K374" s="153"/>
      <c r="L374" s="153"/>
      <c r="M374" s="153"/>
      <c r="N374" s="153"/>
      <c r="O374" s="153"/>
      <c r="P374" s="153"/>
      <c r="Q374" s="153"/>
      <c r="R374" s="153"/>
      <c r="S374" s="153"/>
    </row>
    <row r="375" spans="1:19" s="154" customFormat="1" ht="15.75">
      <c r="A375" s="153"/>
      <c r="B375" s="153"/>
      <c r="C375" s="153"/>
      <c r="D375" s="153"/>
      <c r="E375" s="153"/>
      <c r="F375" s="153"/>
      <c r="G375" s="153"/>
      <c r="H375" s="153"/>
      <c r="I375" s="153"/>
      <c r="J375" s="153"/>
      <c r="K375" s="153"/>
      <c r="L375" s="153"/>
      <c r="M375" s="153"/>
      <c r="N375" s="153"/>
      <c r="O375" s="153"/>
      <c r="P375" s="153"/>
      <c r="Q375" s="153"/>
      <c r="R375" s="153"/>
      <c r="S375" s="153"/>
    </row>
    <row r="376" spans="1:19" s="154" customFormat="1" ht="15.75">
      <c r="A376" s="153"/>
      <c r="B376" s="153"/>
      <c r="C376" s="153"/>
      <c r="D376" s="153"/>
      <c r="E376" s="153"/>
      <c r="F376" s="153"/>
      <c r="G376" s="153"/>
      <c r="H376" s="153"/>
      <c r="I376" s="153"/>
      <c r="J376" s="153"/>
      <c r="K376" s="153"/>
      <c r="L376" s="153"/>
      <c r="M376" s="153"/>
      <c r="N376" s="153"/>
      <c r="O376" s="153"/>
      <c r="P376" s="153"/>
      <c r="Q376" s="153"/>
      <c r="R376" s="153"/>
      <c r="S376" s="153"/>
    </row>
    <row r="377" spans="1:19" s="154" customFormat="1" ht="15.75">
      <c r="A377" s="153"/>
      <c r="B377" s="153"/>
      <c r="C377" s="153"/>
      <c r="D377" s="153"/>
      <c r="E377" s="153"/>
      <c r="F377" s="153"/>
      <c r="G377" s="153"/>
      <c r="H377" s="153"/>
      <c r="I377" s="153"/>
      <c r="J377" s="153"/>
      <c r="K377" s="153"/>
      <c r="L377" s="153"/>
      <c r="M377" s="153"/>
      <c r="N377" s="153"/>
      <c r="O377" s="153"/>
      <c r="P377" s="153"/>
      <c r="Q377" s="153"/>
      <c r="R377" s="153"/>
      <c r="S377" s="153"/>
    </row>
    <row r="378" spans="1:19" s="154" customFormat="1" ht="15.75">
      <c r="A378" s="153"/>
      <c r="B378" s="153"/>
      <c r="C378" s="153"/>
      <c r="D378" s="153"/>
      <c r="E378" s="153"/>
      <c r="F378" s="153"/>
      <c r="G378" s="153"/>
      <c r="H378" s="153"/>
      <c r="I378" s="153"/>
      <c r="J378" s="153"/>
      <c r="K378" s="153"/>
      <c r="L378" s="153"/>
      <c r="M378" s="153"/>
      <c r="N378" s="153"/>
      <c r="O378" s="153"/>
      <c r="P378" s="153"/>
      <c r="Q378" s="153"/>
      <c r="R378" s="153"/>
      <c r="S378" s="153"/>
    </row>
    <row r="379" spans="1:19" s="154" customFormat="1" ht="15.75">
      <c r="A379" s="153"/>
      <c r="B379" s="153"/>
      <c r="C379" s="153"/>
      <c r="D379" s="153"/>
      <c r="E379" s="153"/>
      <c r="F379" s="153"/>
      <c r="G379" s="153"/>
      <c r="H379" s="153"/>
      <c r="I379" s="153"/>
      <c r="J379" s="153"/>
      <c r="K379" s="153"/>
      <c r="L379" s="153"/>
      <c r="M379" s="153"/>
      <c r="N379" s="153"/>
      <c r="O379" s="153"/>
      <c r="P379" s="153"/>
      <c r="Q379" s="153"/>
      <c r="R379" s="153"/>
      <c r="S379" s="153"/>
    </row>
    <row r="380" spans="1:19" s="154" customFormat="1" ht="15.75">
      <c r="A380" s="153"/>
      <c r="B380" s="153"/>
      <c r="C380" s="153"/>
      <c r="D380" s="153"/>
      <c r="E380" s="153"/>
      <c r="F380" s="153"/>
      <c r="G380" s="153"/>
      <c r="H380" s="153"/>
      <c r="I380" s="153"/>
      <c r="J380" s="153"/>
      <c r="K380" s="153"/>
      <c r="L380" s="153"/>
      <c r="M380" s="153"/>
      <c r="N380" s="153"/>
      <c r="O380" s="153"/>
      <c r="P380" s="153"/>
      <c r="Q380" s="153"/>
      <c r="R380" s="153"/>
      <c r="S380" s="153"/>
    </row>
    <row r="381" spans="1:19" s="154" customFormat="1" ht="15.75">
      <c r="A381" s="153"/>
      <c r="B381" s="153"/>
      <c r="C381" s="153"/>
      <c r="D381" s="153"/>
      <c r="E381" s="153"/>
      <c r="F381" s="153"/>
      <c r="G381" s="153"/>
      <c r="H381" s="153"/>
      <c r="I381" s="153"/>
      <c r="J381" s="153"/>
      <c r="K381" s="153"/>
      <c r="L381" s="153"/>
      <c r="M381" s="153"/>
      <c r="N381" s="153"/>
      <c r="O381" s="153"/>
      <c r="P381" s="153"/>
      <c r="Q381" s="153"/>
      <c r="R381" s="153"/>
      <c r="S381" s="153"/>
    </row>
    <row r="382" spans="1:19" s="154" customFormat="1" ht="15.75">
      <c r="A382" s="153"/>
      <c r="B382" s="153"/>
      <c r="C382" s="153"/>
      <c r="D382" s="153"/>
      <c r="E382" s="153"/>
      <c r="F382" s="153"/>
      <c r="G382" s="153"/>
      <c r="H382" s="153"/>
      <c r="I382" s="153"/>
      <c r="J382" s="153"/>
      <c r="K382" s="153"/>
      <c r="L382" s="153"/>
      <c r="M382" s="153"/>
      <c r="N382" s="153"/>
      <c r="O382" s="153"/>
      <c r="P382" s="153"/>
      <c r="Q382" s="153"/>
      <c r="R382" s="153"/>
      <c r="S382" s="153"/>
    </row>
    <row r="383" spans="1:19" s="154" customFormat="1" ht="15.75">
      <c r="A383" s="153"/>
      <c r="B383" s="153"/>
      <c r="C383" s="153"/>
      <c r="D383" s="153"/>
      <c r="E383" s="153"/>
      <c r="F383" s="153"/>
      <c r="G383" s="153"/>
      <c r="H383" s="153"/>
      <c r="I383" s="153"/>
      <c r="J383" s="153"/>
      <c r="K383" s="153"/>
      <c r="L383" s="153"/>
      <c r="M383" s="153"/>
      <c r="N383" s="153"/>
      <c r="O383" s="153"/>
      <c r="P383" s="153"/>
      <c r="Q383" s="153"/>
      <c r="R383" s="153"/>
      <c r="S383" s="153"/>
    </row>
    <row r="384" spans="1:19" s="154" customFormat="1" ht="15.75">
      <c r="A384" s="153"/>
      <c r="B384" s="153"/>
      <c r="C384" s="153"/>
      <c r="D384" s="153"/>
      <c r="E384" s="153"/>
      <c r="F384" s="153"/>
      <c r="G384" s="153"/>
      <c r="H384" s="153"/>
      <c r="I384" s="153"/>
      <c r="J384" s="153"/>
      <c r="K384" s="153"/>
      <c r="L384" s="153"/>
      <c r="M384" s="153"/>
      <c r="N384" s="153"/>
      <c r="O384" s="153"/>
      <c r="P384" s="153"/>
      <c r="Q384" s="153"/>
      <c r="R384" s="153"/>
      <c r="S384" s="153"/>
    </row>
    <row r="385" spans="1:19" s="154" customFormat="1" ht="15.75">
      <c r="A385" s="153"/>
      <c r="B385" s="153"/>
      <c r="C385" s="153"/>
      <c r="D385" s="153"/>
      <c r="E385" s="153"/>
      <c r="F385" s="153"/>
      <c r="G385" s="153"/>
      <c r="H385" s="153"/>
      <c r="I385" s="153"/>
      <c r="J385" s="153"/>
      <c r="K385" s="153"/>
      <c r="L385" s="153"/>
      <c r="M385" s="153"/>
      <c r="N385" s="153"/>
      <c r="O385" s="153"/>
      <c r="P385" s="153"/>
      <c r="Q385" s="153"/>
      <c r="R385" s="153"/>
      <c r="S385" s="153"/>
    </row>
    <row r="386" spans="1:19" s="154" customFormat="1" ht="15.75">
      <c r="A386" s="153"/>
      <c r="B386" s="153"/>
      <c r="C386" s="153"/>
      <c r="D386" s="153"/>
      <c r="E386" s="153"/>
      <c r="F386" s="153"/>
      <c r="G386" s="153"/>
      <c r="H386" s="153"/>
      <c r="I386" s="153"/>
      <c r="J386" s="153"/>
      <c r="K386" s="153"/>
      <c r="L386" s="153"/>
      <c r="M386" s="153"/>
      <c r="N386" s="153"/>
      <c r="O386" s="153"/>
      <c r="P386" s="153"/>
      <c r="Q386" s="153"/>
      <c r="R386" s="153"/>
      <c r="S386" s="153"/>
    </row>
    <row r="387" spans="1:19" s="154" customFormat="1" ht="15.75">
      <c r="A387" s="153"/>
      <c r="B387" s="153"/>
      <c r="C387" s="153"/>
      <c r="D387" s="153"/>
      <c r="E387" s="153"/>
      <c r="F387" s="153"/>
      <c r="G387" s="153"/>
      <c r="H387" s="153"/>
      <c r="I387" s="153"/>
      <c r="J387" s="153"/>
      <c r="K387" s="153"/>
      <c r="L387" s="153"/>
      <c r="M387" s="153"/>
      <c r="N387" s="153"/>
      <c r="O387" s="153"/>
      <c r="P387" s="153"/>
      <c r="Q387" s="153"/>
      <c r="R387" s="153"/>
      <c r="S387" s="153"/>
    </row>
    <row r="388" spans="1:19" s="154" customFormat="1" ht="15.75">
      <c r="A388" s="153"/>
      <c r="B388" s="153"/>
      <c r="C388" s="153"/>
      <c r="D388" s="153"/>
      <c r="E388" s="153"/>
      <c r="F388" s="153"/>
      <c r="G388" s="153"/>
      <c r="H388" s="153"/>
      <c r="I388" s="153"/>
      <c r="J388" s="153"/>
      <c r="K388" s="153"/>
      <c r="L388" s="153"/>
      <c r="M388" s="153"/>
      <c r="N388" s="153"/>
      <c r="O388" s="153"/>
      <c r="P388" s="153"/>
      <c r="Q388" s="153"/>
      <c r="R388" s="153"/>
      <c r="S388" s="153"/>
    </row>
    <row r="389" spans="1:19" s="154" customFormat="1" ht="15.75">
      <c r="A389" s="153"/>
      <c r="B389" s="153"/>
      <c r="C389" s="153"/>
      <c r="D389" s="153"/>
      <c r="E389" s="153"/>
      <c r="F389" s="153"/>
      <c r="G389" s="153"/>
      <c r="H389" s="153"/>
      <c r="I389" s="153"/>
      <c r="J389" s="153"/>
      <c r="K389" s="153"/>
      <c r="L389" s="153"/>
      <c r="M389" s="153"/>
      <c r="N389" s="153"/>
      <c r="O389" s="153"/>
      <c r="P389" s="153"/>
      <c r="Q389" s="153"/>
      <c r="R389" s="153"/>
      <c r="S389" s="153"/>
    </row>
    <row r="390" spans="1:19" s="154" customFormat="1" ht="15.75">
      <c r="A390" s="153"/>
      <c r="B390" s="153"/>
      <c r="C390" s="153"/>
      <c r="D390" s="153"/>
      <c r="E390" s="153"/>
      <c r="F390" s="153"/>
      <c r="G390" s="153"/>
      <c r="H390" s="153"/>
      <c r="I390" s="153"/>
      <c r="J390" s="153"/>
      <c r="K390" s="153"/>
      <c r="L390" s="153"/>
      <c r="M390" s="153"/>
      <c r="N390" s="153"/>
      <c r="O390" s="153"/>
      <c r="P390" s="153"/>
      <c r="Q390" s="153"/>
      <c r="R390" s="153"/>
      <c r="S390" s="153"/>
    </row>
    <row r="391" spans="1:19" s="154" customFormat="1" ht="15.75">
      <c r="A391" s="153"/>
      <c r="B391" s="153"/>
      <c r="C391" s="153"/>
      <c r="D391" s="153"/>
      <c r="E391" s="153"/>
      <c r="F391" s="153"/>
      <c r="G391" s="153"/>
      <c r="H391" s="153"/>
      <c r="I391" s="153"/>
      <c r="J391" s="153"/>
      <c r="K391" s="153"/>
      <c r="L391" s="153"/>
      <c r="M391" s="153"/>
      <c r="N391" s="153"/>
      <c r="O391" s="153"/>
      <c r="P391" s="153"/>
      <c r="Q391" s="153"/>
      <c r="R391" s="153"/>
      <c r="S391" s="153"/>
    </row>
    <row r="392" spans="1:19" s="154" customFormat="1" ht="15.75">
      <c r="A392" s="153"/>
      <c r="B392" s="153"/>
      <c r="C392" s="153"/>
      <c r="D392" s="153"/>
      <c r="E392" s="153"/>
      <c r="F392" s="153"/>
      <c r="G392" s="153"/>
      <c r="H392" s="153"/>
      <c r="I392" s="153"/>
      <c r="J392" s="153"/>
      <c r="K392" s="153"/>
      <c r="L392" s="153"/>
      <c r="M392" s="153"/>
      <c r="N392" s="153"/>
      <c r="O392" s="153"/>
      <c r="P392" s="153"/>
      <c r="Q392" s="153"/>
      <c r="R392" s="153"/>
      <c r="S392" s="153"/>
    </row>
    <row r="393" spans="1:19" s="154" customFormat="1" ht="15.75">
      <c r="A393" s="153"/>
      <c r="B393" s="153"/>
      <c r="C393" s="153"/>
      <c r="D393" s="153"/>
      <c r="E393" s="153"/>
      <c r="F393" s="153"/>
      <c r="G393" s="153"/>
      <c r="H393" s="153"/>
      <c r="I393" s="153"/>
      <c r="J393" s="153"/>
      <c r="K393" s="153"/>
      <c r="L393" s="153"/>
      <c r="M393" s="153"/>
      <c r="N393" s="153"/>
      <c r="O393" s="153"/>
      <c r="P393" s="153"/>
      <c r="Q393" s="153"/>
      <c r="R393" s="153"/>
      <c r="S393" s="153"/>
    </row>
    <row r="394" spans="1:19" s="154" customFormat="1" ht="15.75">
      <c r="A394" s="153"/>
      <c r="B394" s="153"/>
      <c r="C394" s="153"/>
      <c r="D394" s="153"/>
      <c r="E394" s="153"/>
      <c r="F394" s="153"/>
      <c r="G394" s="153"/>
      <c r="H394" s="153"/>
      <c r="I394" s="153"/>
      <c r="J394" s="153"/>
      <c r="K394" s="153"/>
      <c r="L394" s="153"/>
      <c r="M394" s="153"/>
      <c r="N394" s="153"/>
      <c r="O394" s="153"/>
      <c r="P394" s="153"/>
      <c r="Q394" s="153"/>
      <c r="R394" s="153"/>
      <c r="S394" s="153"/>
    </row>
    <row r="395" spans="1:19" s="154" customFormat="1" ht="15.75">
      <c r="A395" s="153"/>
      <c r="B395" s="153"/>
      <c r="C395" s="153"/>
      <c r="D395" s="153"/>
      <c r="E395" s="153"/>
      <c r="F395" s="153"/>
      <c r="G395" s="153"/>
      <c r="H395" s="153"/>
      <c r="I395" s="153"/>
      <c r="J395" s="153"/>
      <c r="K395" s="153"/>
      <c r="L395" s="153"/>
      <c r="M395" s="153"/>
      <c r="N395" s="153"/>
      <c r="O395" s="153"/>
      <c r="P395" s="153"/>
      <c r="Q395" s="153"/>
      <c r="R395" s="153"/>
      <c r="S395" s="153"/>
    </row>
    <row r="396" spans="1:19" s="154" customFormat="1" ht="15.75">
      <c r="A396" s="153"/>
      <c r="B396" s="153"/>
      <c r="C396" s="153"/>
      <c r="D396" s="153"/>
      <c r="E396" s="153"/>
      <c r="F396" s="153"/>
      <c r="G396" s="153"/>
      <c r="H396" s="153"/>
      <c r="I396" s="153"/>
      <c r="J396" s="153"/>
      <c r="K396" s="153"/>
      <c r="L396" s="153"/>
      <c r="M396" s="153"/>
      <c r="N396" s="153"/>
      <c r="O396" s="153"/>
      <c r="P396" s="153"/>
      <c r="Q396" s="153"/>
      <c r="R396" s="153"/>
      <c r="S396" s="153"/>
    </row>
    <row r="397" spans="1:19" s="154" customFormat="1" ht="15.75">
      <c r="A397" s="153"/>
      <c r="B397" s="153"/>
      <c r="C397" s="153"/>
      <c r="D397" s="153"/>
      <c r="E397" s="153"/>
      <c r="F397" s="153"/>
      <c r="G397" s="153"/>
      <c r="H397" s="153"/>
      <c r="I397" s="153"/>
      <c r="J397" s="153"/>
      <c r="K397" s="153"/>
      <c r="L397" s="153"/>
      <c r="M397" s="153"/>
      <c r="N397" s="153"/>
      <c r="O397" s="153"/>
      <c r="P397" s="153"/>
      <c r="Q397" s="153"/>
      <c r="R397" s="153"/>
      <c r="S397" s="153"/>
    </row>
    <row r="398" spans="1:19" s="154" customFormat="1" ht="15.75">
      <c r="A398" s="153"/>
      <c r="B398" s="153"/>
      <c r="C398" s="153"/>
      <c r="D398" s="153"/>
      <c r="E398" s="153"/>
      <c r="F398" s="153"/>
      <c r="G398" s="153"/>
      <c r="H398" s="153"/>
      <c r="I398" s="153"/>
      <c r="J398" s="153"/>
      <c r="K398" s="153"/>
      <c r="L398" s="153"/>
      <c r="M398" s="153"/>
      <c r="N398" s="153"/>
      <c r="O398" s="153"/>
      <c r="P398" s="153"/>
      <c r="Q398" s="153"/>
      <c r="R398" s="153"/>
      <c r="S398" s="153"/>
    </row>
    <row r="399" spans="1:19" s="154" customFormat="1" ht="15.75">
      <c r="A399" s="153"/>
      <c r="B399" s="153"/>
      <c r="C399" s="153"/>
      <c r="D399" s="153"/>
      <c r="E399" s="153"/>
      <c r="F399" s="153"/>
      <c r="G399" s="153"/>
      <c r="H399" s="153"/>
      <c r="I399" s="153"/>
      <c r="J399" s="153"/>
      <c r="K399" s="153"/>
      <c r="L399" s="153"/>
      <c r="M399" s="153"/>
      <c r="N399" s="153"/>
      <c r="O399" s="153"/>
      <c r="P399" s="153"/>
      <c r="Q399" s="153"/>
      <c r="R399" s="153"/>
      <c r="S399" s="153"/>
    </row>
    <row r="400" spans="1:19" s="154" customFormat="1" ht="15.75">
      <c r="A400" s="153"/>
      <c r="B400" s="153"/>
      <c r="C400" s="153"/>
      <c r="D400" s="153"/>
      <c r="E400" s="153"/>
      <c r="F400" s="153"/>
      <c r="G400" s="153"/>
      <c r="H400" s="153"/>
      <c r="I400" s="153"/>
      <c r="J400" s="153"/>
      <c r="K400" s="153"/>
      <c r="L400" s="153"/>
      <c r="M400" s="153"/>
      <c r="N400" s="153"/>
      <c r="O400" s="153"/>
      <c r="P400" s="153"/>
      <c r="Q400" s="153"/>
      <c r="R400" s="153"/>
      <c r="S400" s="153"/>
    </row>
    <row r="401" spans="1:19" s="154" customFormat="1" ht="15.75">
      <c r="A401" s="153"/>
      <c r="B401" s="153"/>
      <c r="C401" s="153"/>
      <c r="D401" s="153"/>
      <c r="E401" s="153"/>
      <c r="F401" s="153"/>
      <c r="G401" s="153"/>
      <c r="H401" s="153"/>
      <c r="I401" s="153"/>
      <c r="J401" s="153"/>
      <c r="K401" s="153"/>
      <c r="L401" s="153"/>
      <c r="M401" s="153"/>
      <c r="N401" s="153"/>
      <c r="O401" s="153"/>
      <c r="P401" s="153"/>
      <c r="Q401" s="153"/>
      <c r="R401" s="153"/>
      <c r="S401" s="153"/>
    </row>
    <row r="402" spans="1:19" s="154" customFormat="1" ht="15.75">
      <c r="A402" s="153"/>
      <c r="B402" s="153"/>
      <c r="C402" s="153"/>
      <c r="D402" s="153"/>
      <c r="E402" s="153"/>
      <c r="F402" s="153"/>
      <c r="G402" s="153"/>
      <c r="H402" s="153"/>
      <c r="I402" s="153"/>
      <c r="J402" s="153"/>
      <c r="K402" s="153"/>
      <c r="L402" s="153"/>
      <c r="M402" s="153"/>
      <c r="N402" s="153"/>
      <c r="O402" s="153"/>
      <c r="P402" s="153"/>
      <c r="Q402" s="153"/>
      <c r="R402" s="153"/>
      <c r="S402" s="153"/>
    </row>
    <row r="403" spans="1:19" s="154" customFormat="1" ht="15.75">
      <c r="A403" s="153"/>
      <c r="B403" s="153"/>
      <c r="C403" s="153"/>
      <c r="D403" s="153"/>
      <c r="E403" s="153"/>
      <c r="F403" s="153"/>
      <c r="G403" s="153"/>
      <c r="H403" s="153"/>
      <c r="I403" s="153"/>
      <c r="J403" s="153"/>
      <c r="K403" s="153"/>
      <c r="L403" s="153"/>
      <c r="M403" s="153"/>
      <c r="N403" s="153"/>
      <c r="O403" s="153"/>
      <c r="P403" s="153"/>
      <c r="Q403" s="153"/>
      <c r="R403" s="153"/>
      <c r="S403" s="153"/>
    </row>
    <row r="404" spans="1:19" s="154" customFormat="1" ht="15.75">
      <c r="A404" s="153"/>
      <c r="B404" s="153"/>
      <c r="C404" s="153"/>
      <c r="D404" s="153"/>
      <c r="E404" s="153"/>
      <c r="F404" s="153"/>
      <c r="G404" s="153"/>
      <c r="H404" s="153"/>
      <c r="I404" s="153"/>
      <c r="J404" s="153"/>
      <c r="K404" s="153"/>
      <c r="L404" s="153"/>
      <c r="M404" s="153"/>
      <c r="N404" s="153"/>
      <c r="O404" s="153"/>
      <c r="P404" s="153"/>
      <c r="Q404" s="153"/>
      <c r="R404" s="153"/>
      <c r="S404" s="153"/>
    </row>
    <row r="405" spans="1:19" s="154" customFormat="1" ht="15.75">
      <c r="A405" s="153"/>
      <c r="B405" s="153"/>
      <c r="C405" s="153"/>
      <c r="D405" s="153"/>
      <c r="E405" s="153"/>
      <c r="F405" s="153"/>
      <c r="G405" s="153"/>
      <c r="H405" s="153"/>
      <c r="I405" s="153"/>
      <c r="J405" s="153"/>
      <c r="K405" s="153"/>
      <c r="L405" s="153"/>
      <c r="M405" s="153"/>
      <c r="N405" s="153"/>
      <c r="O405" s="153"/>
      <c r="P405" s="153"/>
      <c r="Q405" s="153"/>
      <c r="R405" s="153"/>
      <c r="S405" s="153"/>
    </row>
    <row r="406" spans="1:19" s="154" customFormat="1" ht="15.75">
      <c r="A406" s="153"/>
      <c r="B406" s="153"/>
      <c r="C406" s="153"/>
      <c r="D406" s="153"/>
      <c r="E406" s="153"/>
      <c r="F406" s="153"/>
      <c r="G406" s="153"/>
      <c r="H406" s="153"/>
      <c r="I406" s="153"/>
      <c r="J406" s="153"/>
      <c r="K406" s="153"/>
      <c r="L406" s="153"/>
      <c r="M406" s="153"/>
      <c r="N406" s="153"/>
      <c r="O406" s="153"/>
      <c r="P406" s="153"/>
      <c r="Q406" s="153"/>
      <c r="R406" s="153"/>
      <c r="S406" s="153"/>
    </row>
    <row r="407" spans="1:19" s="154" customFormat="1" ht="15.75">
      <c r="A407" s="153"/>
      <c r="B407" s="153"/>
      <c r="C407" s="153"/>
      <c r="D407" s="153"/>
      <c r="E407" s="153"/>
      <c r="F407" s="153"/>
      <c r="G407" s="153"/>
      <c r="H407" s="153"/>
      <c r="I407" s="153"/>
      <c r="J407" s="153"/>
      <c r="K407" s="153"/>
      <c r="L407" s="153"/>
      <c r="M407" s="153"/>
      <c r="N407" s="153"/>
      <c r="O407" s="153"/>
      <c r="P407" s="153"/>
      <c r="Q407" s="153"/>
      <c r="R407" s="153"/>
      <c r="S407" s="153"/>
    </row>
    <row r="408" spans="1:19" s="154" customFormat="1" ht="15.75">
      <c r="A408" s="153"/>
      <c r="B408" s="153"/>
      <c r="C408" s="153"/>
      <c r="D408" s="153"/>
      <c r="E408" s="153"/>
      <c r="F408" s="153"/>
      <c r="G408" s="153"/>
      <c r="H408" s="153"/>
      <c r="I408" s="153"/>
      <c r="J408" s="153"/>
      <c r="K408" s="153"/>
      <c r="L408" s="153"/>
      <c r="M408" s="153"/>
      <c r="N408" s="153"/>
      <c r="O408" s="153"/>
      <c r="P408" s="153"/>
      <c r="Q408" s="153"/>
      <c r="R408" s="153"/>
      <c r="S408" s="153"/>
    </row>
    <row r="409" spans="1:19" s="154" customFormat="1" ht="15.75">
      <c r="A409" s="153"/>
      <c r="B409" s="153"/>
      <c r="C409" s="153"/>
      <c r="D409" s="153"/>
      <c r="E409" s="153"/>
      <c r="F409" s="153"/>
      <c r="G409" s="153"/>
      <c r="H409" s="153"/>
      <c r="I409" s="153"/>
      <c r="J409" s="153"/>
      <c r="K409" s="153"/>
      <c r="L409" s="153"/>
      <c r="M409" s="153"/>
      <c r="N409" s="153"/>
      <c r="O409" s="153"/>
      <c r="P409" s="153"/>
      <c r="Q409" s="153"/>
      <c r="R409" s="153"/>
      <c r="S409" s="153"/>
    </row>
    <row r="410" spans="1:19" s="154" customFormat="1" ht="15.75">
      <c r="A410" s="153"/>
      <c r="B410" s="153"/>
      <c r="C410" s="153"/>
      <c r="D410" s="153"/>
      <c r="E410" s="153"/>
      <c r="F410" s="153"/>
      <c r="G410" s="153"/>
      <c r="H410" s="153"/>
      <c r="I410" s="153"/>
      <c r="J410" s="153"/>
      <c r="K410" s="153"/>
      <c r="L410" s="153"/>
      <c r="M410" s="153"/>
      <c r="N410" s="153"/>
      <c r="O410" s="153"/>
      <c r="P410" s="153"/>
      <c r="Q410" s="153"/>
      <c r="R410" s="153"/>
      <c r="S410" s="153"/>
    </row>
    <row r="411" spans="1:19" s="154" customFormat="1" ht="15.75">
      <c r="A411" s="153"/>
      <c r="B411" s="153"/>
      <c r="C411" s="153"/>
      <c r="D411" s="153"/>
      <c r="E411" s="153"/>
      <c r="F411" s="153"/>
      <c r="G411" s="153"/>
      <c r="H411" s="153"/>
      <c r="I411" s="153"/>
      <c r="J411" s="153"/>
      <c r="K411" s="153"/>
      <c r="L411" s="153"/>
      <c r="M411" s="153"/>
      <c r="N411" s="153"/>
      <c r="O411" s="153"/>
      <c r="P411" s="153"/>
      <c r="Q411" s="153"/>
      <c r="R411" s="153"/>
      <c r="S411" s="153"/>
    </row>
    <row r="412" spans="1:19" s="154" customFormat="1" ht="15.75">
      <c r="A412" s="153"/>
      <c r="B412" s="153"/>
      <c r="C412" s="153"/>
      <c r="D412" s="153"/>
      <c r="E412" s="153"/>
      <c r="F412" s="153"/>
      <c r="G412" s="153"/>
      <c r="H412" s="153"/>
      <c r="I412" s="153"/>
      <c r="J412" s="153"/>
      <c r="K412" s="153"/>
      <c r="L412" s="153"/>
      <c r="M412" s="153"/>
      <c r="N412" s="153"/>
      <c r="O412" s="153"/>
      <c r="P412" s="153"/>
      <c r="Q412" s="153"/>
      <c r="R412" s="153"/>
      <c r="S412" s="153"/>
    </row>
    <row r="413" spans="1:19" s="154" customFormat="1" ht="15.75">
      <c r="A413" s="153"/>
      <c r="B413" s="153"/>
      <c r="C413" s="153"/>
      <c r="D413" s="153"/>
      <c r="E413" s="153"/>
      <c r="F413" s="153"/>
      <c r="G413" s="153"/>
      <c r="H413" s="153"/>
      <c r="I413" s="153"/>
      <c r="J413" s="153"/>
      <c r="K413" s="153"/>
      <c r="L413" s="153"/>
      <c r="M413" s="153"/>
      <c r="N413" s="153"/>
      <c r="O413" s="153"/>
      <c r="P413" s="153"/>
      <c r="Q413" s="153"/>
      <c r="R413" s="153"/>
      <c r="S413" s="153"/>
    </row>
    <row r="414" spans="1:19" s="154" customFormat="1" ht="15.75">
      <c r="A414" s="153"/>
      <c r="B414" s="153"/>
      <c r="C414" s="153"/>
      <c r="D414" s="153"/>
      <c r="E414" s="153"/>
      <c r="F414" s="153"/>
      <c r="G414" s="153"/>
      <c r="H414" s="153"/>
      <c r="I414" s="153"/>
      <c r="J414" s="153"/>
      <c r="K414" s="153"/>
      <c r="L414" s="153"/>
      <c r="M414" s="153"/>
      <c r="N414" s="153"/>
      <c r="O414" s="153"/>
      <c r="P414" s="153"/>
      <c r="Q414" s="153"/>
      <c r="R414" s="153"/>
      <c r="S414" s="153"/>
    </row>
    <row r="415" spans="1:19" s="154" customFormat="1" ht="15.75">
      <c r="A415" s="153"/>
      <c r="B415" s="153"/>
      <c r="C415" s="153"/>
      <c r="D415" s="153"/>
      <c r="E415" s="153"/>
      <c r="F415" s="153"/>
      <c r="G415" s="153"/>
      <c r="H415" s="153"/>
      <c r="I415" s="153"/>
      <c r="J415" s="153"/>
      <c r="K415" s="153"/>
      <c r="L415" s="153"/>
      <c r="M415" s="153"/>
      <c r="N415" s="153"/>
      <c r="O415" s="153"/>
      <c r="P415" s="153"/>
      <c r="Q415" s="153"/>
      <c r="R415" s="153"/>
      <c r="S415" s="153"/>
    </row>
    <row r="416" spans="1:19" s="154" customFormat="1" ht="15.75">
      <c r="A416" s="153"/>
      <c r="B416" s="153"/>
      <c r="C416" s="153"/>
      <c r="D416" s="153"/>
      <c r="E416" s="153"/>
      <c r="F416" s="153"/>
      <c r="G416" s="153"/>
      <c r="H416" s="153"/>
      <c r="I416" s="153"/>
      <c r="J416" s="153"/>
      <c r="K416" s="153"/>
      <c r="L416" s="153"/>
      <c r="M416" s="153"/>
      <c r="N416" s="153"/>
      <c r="O416" s="153"/>
      <c r="P416" s="153"/>
      <c r="Q416" s="153"/>
      <c r="R416" s="153"/>
      <c r="S416" s="153"/>
    </row>
    <row r="417" spans="1:19" s="154" customFormat="1" ht="15.75">
      <c r="A417" s="153"/>
      <c r="B417" s="153"/>
      <c r="C417" s="153"/>
      <c r="D417" s="153"/>
      <c r="E417" s="153"/>
      <c r="F417" s="153"/>
      <c r="G417" s="153"/>
      <c r="H417" s="153"/>
      <c r="I417" s="153"/>
      <c r="J417" s="153"/>
      <c r="K417" s="153"/>
      <c r="L417" s="153"/>
      <c r="M417" s="153"/>
      <c r="N417" s="153"/>
      <c r="O417" s="153"/>
      <c r="P417" s="153"/>
      <c r="Q417" s="153"/>
      <c r="R417" s="153"/>
      <c r="S417" s="153"/>
    </row>
    <row r="418" spans="1:19" s="154" customFormat="1" ht="15.75">
      <c r="A418" s="153"/>
      <c r="B418" s="153"/>
      <c r="C418" s="153"/>
      <c r="D418" s="153"/>
      <c r="E418" s="153"/>
      <c r="F418" s="153"/>
      <c r="G418" s="153"/>
      <c r="H418" s="153"/>
      <c r="I418" s="153"/>
      <c r="J418" s="153"/>
      <c r="K418" s="153"/>
      <c r="L418" s="153"/>
      <c r="M418" s="153"/>
      <c r="N418" s="153"/>
      <c r="O418" s="153"/>
      <c r="P418" s="153"/>
      <c r="Q418" s="153"/>
      <c r="R418" s="153"/>
      <c r="S418" s="153"/>
    </row>
    <row r="419" spans="1:19" s="154" customFormat="1" ht="15.75">
      <c r="A419" s="153"/>
      <c r="B419" s="153"/>
      <c r="C419" s="153"/>
      <c r="D419" s="153"/>
      <c r="E419" s="153"/>
      <c r="F419" s="153"/>
      <c r="G419" s="153"/>
      <c r="H419" s="153"/>
      <c r="I419" s="153"/>
      <c r="J419" s="153"/>
      <c r="K419" s="153"/>
      <c r="L419" s="153"/>
      <c r="M419" s="153"/>
      <c r="N419" s="153"/>
      <c r="O419" s="153"/>
      <c r="P419" s="153"/>
      <c r="Q419" s="153"/>
      <c r="R419" s="153"/>
      <c r="S419" s="153"/>
    </row>
    <row r="420" spans="1:19" s="154" customFormat="1" ht="15.75">
      <c r="A420" s="153"/>
      <c r="B420" s="153"/>
      <c r="C420" s="153"/>
      <c r="D420" s="153"/>
      <c r="E420" s="153"/>
      <c r="F420" s="153"/>
      <c r="G420" s="153"/>
      <c r="H420" s="153"/>
      <c r="I420" s="153"/>
      <c r="J420" s="153"/>
      <c r="K420" s="153"/>
      <c r="L420" s="153"/>
      <c r="M420" s="153"/>
      <c r="N420" s="153"/>
      <c r="O420" s="153"/>
      <c r="P420" s="153"/>
      <c r="Q420" s="153"/>
      <c r="R420" s="153"/>
      <c r="S420" s="153"/>
    </row>
    <row r="421" spans="1:19" s="154" customFormat="1" ht="15.75">
      <c r="A421" s="153"/>
      <c r="B421" s="153"/>
      <c r="C421" s="153"/>
      <c r="D421" s="153"/>
      <c r="E421" s="153"/>
      <c r="F421" s="153"/>
      <c r="G421" s="153"/>
      <c r="H421" s="153"/>
      <c r="I421" s="153"/>
      <c r="J421" s="153"/>
      <c r="K421" s="153"/>
      <c r="L421" s="153"/>
      <c r="M421" s="153"/>
      <c r="N421" s="153"/>
      <c r="O421" s="153"/>
      <c r="P421" s="153"/>
      <c r="Q421" s="153"/>
      <c r="R421" s="153"/>
      <c r="S421" s="153"/>
    </row>
    <row r="422" spans="1:19" s="154" customFormat="1" ht="15.75">
      <c r="A422" s="153"/>
      <c r="B422" s="153"/>
      <c r="C422" s="153"/>
      <c r="D422" s="153"/>
      <c r="E422" s="153"/>
      <c r="F422" s="153"/>
      <c r="G422" s="153"/>
      <c r="H422" s="153"/>
      <c r="I422" s="153"/>
      <c r="J422" s="153"/>
      <c r="K422" s="153"/>
      <c r="L422" s="153"/>
      <c r="M422" s="153"/>
      <c r="N422" s="153"/>
      <c r="O422" s="153"/>
      <c r="P422" s="153"/>
      <c r="Q422" s="153"/>
      <c r="R422" s="153"/>
      <c r="S422" s="153"/>
    </row>
    <row r="423" spans="1:19" s="154" customFormat="1" ht="15.75">
      <c r="A423" s="153"/>
      <c r="B423" s="153"/>
      <c r="C423" s="153"/>
      <c r="D423" s="153"/>
      <c r="E423" s="153"/>
      <c r="F423" s="153"/>
      <c r="G423" s="153"/>
      <c r="H423" s="153"/>
      <c r="I423" s="153"/>
      <c r="J423" s="153"/>
      <c r="K423" s="153"/>
      <c r="L423" s="153"/>
      <c r="M423" s="153"/>
      <c r="N423" s="153"/>
      <c r="O423" s="153"/>
      <c r="P423" s="153"/>
      <c r="Q423" s="153"/>
      <c r="R423" s="153"/>
      <c r="S423" s="153"/>
    </row>
    <row r="424" spans="1:19" s="154" customFormat="1" ht="15.75">
      <c r="A424" s="153"/>
      <c r="B424" s="153"/>
      <c r="C424" s="153"/>
      <c r="D424" s="153"/>
      <c r="E424" s="153"/>
      <c r="F424" s="153"/>
      <c r="G424" s="153"/>
      <c r="H424" s="153"/>
      <c r="I424" s="153"/>
      <c r="J424" s="153"/>
      <c r="K424" s="153"/>
      <c r="L424" s="153"/>
      <c r="M424" s="153"/>
      <c r="N424" s="153"/>
      <c r="O424" s="153"/>
      <c r="P424" s="153"/>
      <c r="Q424" s="153"/>
      <c r="R424" s="153"/>
      <c r="S424" s="153"/>
    </row>
    <row r="425" spans="1:19" s="154" customFormat="1" ht="15.75">
      <c r="A425" s="153"/>
      <c r="B425" s="153"/>
      <c r="C425" s="153"/>
      <c r="D425" s="153"/>
      <c r="E425" s="153"/>
      <c r="F425" s="153"/>
      <c r="G425" s="153"/>
      <c r="H425" s="153"/>
      <c r="I425" s="153"/>
      <c r="J425" s="153"/>
      <c r="K425" s="153"/>
      <c r="L425" s="153"/>
      <c r="M425" s="153"/>
      <c r="N425" s="153"/>
      <c r="O425" s="153"/>
      <c r="P425" s="153"/>
      <c r="Q425" s="153"/>
      <c r="R425" s="153"/>
      <c r="S425" s="153"/>
    </row>
    <row r="426" spans="1:19" s="154" customFormat="1" ht="15.75">
      <c r="A426" s="153"/>
      <c r="B426" s="153"/>
      <c r="C426" s="153"/>
      <c r="D426" s="153"/>
      <c r="E426" s="153"/>
      <c r="F426" s="153"/>
      <c r="G426" s="153"/>
      <c r="H426" s="153"/>
      <c r="I426" s="153"/>
      <c r="J426" s="153"/>
      <c r="K426" s="153"/>
      <c r="L426" s="153"/>
      <c r="M426" s="153"/>
      <c r="N426" s="153"/>
      <c r="O426" s="153"/>
      <c r="P426" s="153"/>
      <c r="Q426" s="153"/>
      <c r="R426" s="153"/>
      <c r="S426" s="153"/>
    </row>
    <row r="427" spans="1:19" s="154" customFormat="1" ht="15.75">
      <c r="A427" s="153"/>
      <c r="B427" s="153"/>
      <c r="C427" s="153"/>
      <c r="D427" s="153"/>
      <c r="E427" s="153"/>
      <c r="F427" s="153"/>
      <c r="G427" s="153"/>
      <c r="H427" s="153"/>
      <c r="I427" s="153"/>
      <c r="J427" s="153"/>
      <c r="K427" s="153"/>
      <c r="L427" s="153"/>
      <c r="M427" s="153"/>
      <c r="N427" s="153"/>
      <c r="O427" s="153"/>
      <c r="P427" s="153"/>
      <c r="Q427" s="153"/>
      <c r="R427" s="153"/>
      <c r="S427" s="153"/>
    </row>
    <row r="428" spans="1:19" s="154" customFormat="1" ht="15.75">
      <c r="A428" s="153"/>
      <c r="B428" s="153"/>
      <c r="C428" s="153"/>
      <c r="D428" s="153"/>
      <c r="E428" s="153"/>
      <c r="F428" s="153"/>
      <c r="G428" s="153"/>
      <c r="H428" s="153"/>
      <c r="I428" s="153"/>
      <c r="J428" s="153"/>
      <c r="K428" s="153"/>
      <c r="L428" s="153"/>
      <c r="M428" s="153"/>
      <c r="N428" s="153"/>
      <c r="O428" s="153"/>
      <c r="P428" s="153"/>
      <c r="Q428" s="153"/>
      <c r="R428" s="153"/>
      <c r="S428" s="153"/>
    </row>
    <row r="429" spans="1:19" s="154" customFormat="1" ht="15.75">
      <c r="A429" s="153"/>
      <c r="B429" s="153"/>
      <c r="C429" s="153"/>
      <c r="D429" s="153"/>
      <c r="E429" s="153"/>
      <c r="F429" s="153"/>
      <c r="G429" s="153"/>
      <c r="H429" s="153"/>
      <c r="I429" s="153"/>
      <c r="J429" s="153"/>
      <c r="K429" s="153"/>
      <c r="L429" s="153"/>
      <c r="M429" s="153"/>
      <c r="N429" s="153"/>
      <c r="O429" s="153"/>
      <c r="P429" s="153"/>
      <c r="Q429" s="153"/>
      <c r="R429" s="153"/>
      <c r="S429" s="153"/>
    </row>
    <row r="430" spans="1:19" s="154" customFormat="1" ht="15.75">
      <c r="A430" s="153"/>
      <c r="B430" s="153"/>
      <c r="C430" s="153"/>
      <c r="D430" s="153"/>
      <c r="E430" s="153"/>
      <c r="F430" s="153"/>
      <c r="G430" s="153"/>
      <c r="H430" s="153"/>
      <c r="I430" s="153"/>
      <c r="J430" s="153"/>
      <c r="K430" s="153"/>
      <c r="L430" s="153"/>
      <c r="M430" s="153"/>
      <c r="N430" s="153"/>
      <c r="O430" s="153"/>
      <c r="P430" s="153"/>
      <c r="Q430" s="153"/>
      <c r="R430" s="153"/>
      <c r="S430" s="153"/>
    </row>
    <row r="431" spans="1:19" s="154" customFormat="1" ht="15.75">
      <c r="A431" s="153"/>
      <c r="B431" s="153"/>
      <c r="C431" s="153"/>
      <c r="D431" s="153"/>
      <c r="E431" s="153"/>
      <c r="F431" s="153"/>
      <c r="G431" s="153"/>
      <c r="H431" s="153"/>
      <c r="I431" s="153"/>
      <c r="J431" s="153"/>
      <c r="K431" s="153"/>
      <c r="L431" s="153"/>
      <c r="M431" s="153"/>
      <c r="N431" s="153"/>
      <c r="O431" s="153"/>
      <c r="P431" s="153"/>
      <c r="Q431" s="153"/>
      <c r="R431" s="153"/>
      <c r="S431" s="153"/>
    </row>
    <row r="432" spans="1:19" s="154" customFormat="1" ht="15.75">
      <c r="A432" s="153"/>
      <c r="B432" s="153"/>
      <c r="C432" s="153"/>
      <c r="D432" s="153"/>
      <c r="E432" s="153"/>
      <c r="F432" s="153"/>
      <c r="G432" s="153"/>
      <c r="H432" s="153"/>
      <c r="I432" s="153"/>
      <c r="J432" s="153"/>
      <c r="K432" s="153"/>
      <c r="L432" s="153"/>
      <c r="M432" s="153"/>
      <c r="N432" s="153"/>
      <c r="O432" s="153"/>
      <c r="P432" s="153"/>
      <c r="Q432" s="153"/>
      <c r="R432" s="153"/>
      <c r="S432" s="153"/>
    </row>
    <row r="433" spans="1:19" s="154" customFormat="1" ht="15.75">
      <c r="A433" s="153"/>
      <c r="B433" s="153"/>
      <c r="C433" s="153"/>
      <c r="D433" s="153"/>
      <c r="E433" s="153"/>
      <c r="F433" s="153"/>
      <c r="G433" s="153"/>
      <c r="H433" s="153"/>
      <c r="I433" s="153"/>
      <c r="J433" s="153"/>
      <c r="K433" s="153"/>
      <c r="L433" s="153"/>
      <c r="M433" s="153"/>
      <c r="N433" s="153"/>
      <c r="O433" s="153"/>
      <c r="P433" s="153"/>
      <c r="Q433" s="153"/>
      <c r="R433" s="153"/>
      <c r="S433" s="153"/>
    </row>
    <row r="434" spans="1:19" s="154" customFormat="1" ht="15.75">
      <c r="A434" s="153"/>
      <c r="B434" s="153"/>
      <c r="C434" s="153"/>
      <c r="D434" s="153"/>
      <c r="E434" s="153"/>
      <c r="F434" s="153"/>
      <c r="G434" s="153"/>
      <c r="H434" s="153"/>
      <c r="I434" s="153"/>
      <c r="J434" s="153"/>
      <c r="K434" s="153"/>
      <c r="L434" s="153"/>
      <c r="M434" s="153"/>
      <c r="N434" s="153"/>
      <c r="O434" s="153"/>
      <c r="P434" s="153"/>
      <c r="Q434" s="153"/>
      <c r="R434" s="153"/>
      <c r="S434" s="153"/>
    </row>
    <row r="435" spans="1:19" s="154" customFormat="1" ht="15.75">
      <c r="A435" s="153"/>
      <c r="B435" s="153"/>
      <c r="C435" s="153"/>
      <c r="D435" s="153"/>
      <c r="E435" s="153"/>
      <c r="F435" s="153"/>
      <c r="G435" s="153"/>
      <c r="H435" s="153"/>
      <c r="I435" s="153"/>
      <c r="J435" s="153"/>
      <c r="K435" s="153"/>
      <c r="L435" s="153"/>
      <c r="M435" s="153"/>
      <c r="N435" s="153"/>
      <c r="O435" s="153"/>
      <c r="P435" s="153"/>
      <c r="Q435" s="153"/>
      <c r="R435" s="153"/>
      <c r="S435" s="153"/>
    </row>
    <row r="436" spans="1:19" s="154" customFormat="1" ht="15.75">
      <c r="A436" s="153"/>
      <c r="B436" s="153"/>
      <c r="C436" s="153"/>
      <c r="D436" s="153"/>
      <c r="E436" s="153"/>
      <c r="F436" s="153"/>
      <c r="G436" s="153"/>
      <c r="H436" s="153"/>
      <c r="I436" s="153"/>
      <c r="J436" s="153"/>
      <c r="K436" s="153"/>
      <c r="L436" s="153"/>
      <c r="M436" s="153"/>
      <c r="N436" s="153"/>
      <c r="O436" s="153"/>
      <c r="P436" s="153"/>
      <c r="Q436" s="153"/>
      <c r="R436" s="153"/>
      <c r="S436" s="153"/>
    </row>
    <row r="437" spans="1:19" s="154" customFormat="1" ht="15.75">
      <c r="A437" s="153"/>
      <c r="B437" s="153"/>
      <c r="C437" s="153"/>
      <c r="D437" s="153"/>
      <c r="E437" s="153"/>
      <c r="F437" s="153"/>
      <c r="G437" s="153"/>
      <c r="H437" s="153"/>
      <c r="I437" s="153"/>
      <c r="J437" s="153"/>
      <c r="K437" s="153"/>
      <c r="L437" s="153"/>
      <c r="M437" s="153"/>
      <c r="N437" s="153"/>
      <c r="O437" s="153"/>
      <c r="P437" s="153"/>
      <c r="Q437" s="153"/>
      <c r="R437" s="153"/>
      <c r="S437" s="153"/>
    </row>
    <row r="438" spans="1:19" s="154" customFormat="1" ht="15.75">
      <c r="A438" s="153"/>
      <c r="B438" s="153"/>
      <c r="C438" s="153"/>
      <c r="D438" s="153"/>
      <c r="E438" s="153"/>
      <c r="F438" s="153"/>
      <c r="G438" s="153"/>
      <c r="H438" s="153"/>
      <c r="I438" s="153"/>
      <c r="J438" s="153"/>
      <c r="K438" s="153"/>
      <c r="L438" s="153"/>
      <c r="M438" s="153"/>
      <c r="N438" s="153"/>
      <c r="O438" s="153"/>
      <c r="P438" s="153"/>
      <c r="Q438" s="153"/>
      <c r="R438" s="153"/>
      <c r="S438" s="153"/>
    </row>
    <row r="439" spans="1:19" s="154" customFormat="1" ht="15.75">
      <c r="A439" s="153"/>
      <c r="B439" s="153"/>
      <c r="C439" s="153"/>
      <c r="D439" s="153"/>
      <c r="E439" s="153"/>
      <c r="F439" s="153"/>
      <c r="G439" s="153"/>
      <c r="H439" s="153"/>
      <c r="I439" s="153"/>
      <c r="J439" s="153"/>
      <c r="K439" s="153"/>
      <c r="L439" s="153"/>
      <c r="M439" s="153"/>
      <c r="N439" s="153"/>
      <c r="O439" s="153"/>
      <c r="P439" s="153"/>
      <c r="Q439" s="153"/>
      <c r="R439" s="153"/>
      <c r="S439" s="153"/>
    </row>
    <row r="440" spans="1:19" s="154" customFormat="1" ht="15.75">
      <c r="A440" s="153"/>
      <c r="B440" s="153"/>
      <c r="C440" s="153"/>
      <c r="D440" s="153"/>
      <c r="E440" s="153"/>
      <c r="F440" s="153"/>
      <c r="G440" s="153"/>
      <c r="H440" s="153"/>
      <c r="I440" s="153"/>
      <c r="J440" s="153"/>
      <c r="K440" s="153"/>
      <c r="L440" s="153"/>
      <c r="M440" s="153"/>
      <c r="N440" s="153"/>
      <c r="O440" s="153"/>
      <c r="P440" s="153"/>
      <c r="Q440" s="153"/>
      <c r="R440" s="153"/>
      <c r="S440" s="153"/>
    </row>
    <row r="441" spans="1:19" s="154" customFormat="1" ht="15.75">
      <c r="A441" s="153"/>
      <c r="B441" s="153"/>
      <c r="C441" s="153"/>
      <c r="D441" s="153"/>
      <c r="E441" s="153"/>
      <c r="F441" s="153"/>
      <c r="G441" s="153"/>
      <c r="H441" s="153"/>
      <c r="I441" s="153"/>
      <c r="J441" s="153"/>
      <c r="K441" s="153"/>
      <c r="L441" s="153"/>
      <c r="M441" s="153"/>
      <c r="N441" s="153"/>
      <c r="O441" s="153"/>
      <c r="P441" s="153"/>
      <c r="Q441" s="153"/>
      <c r="R441" s="153"/>
      <c r="S441" s="153"/>
    </row>
    <row r="442" spans="1:19" s="154" customFormat="1" ht="15.75">
      <c r="A442" s="153"/>
      <c r="B442" s="153"/>
      <c r="C442" s="153"/>
      <c r="D442" s="153"/>
      <c r="E442" s="153"/>
      <c r="F442" s="153"/>
      <c r="G442" s="153"/>
      <c r="H442" s="153"/>
      <c r="I442" s="153"/>
      <c r="J442" s="153"/>
      <c r="K442" s="153"/>
      <c r="L442" s="153"/>
      <c r="M442" s="153"/>
      <c r="N442" s="153"/>
      <c r="O442" s="153"/>
      <c r="P442" s="153"/>
      <c r="Q442" s="153"/>
      <c r="R442" s="153"/>
      <c r="S442" s="153"/>
    </row>
    <row r="443" spans="1:19" s="154" customFormat="1" ht="15.75">
      <c r="A443" s="153"/>
      <c r="B443" s="153"/>
      <c r="C443" s="153"/>
      <c r="D443" s="153"/>
      <c r="E443" s="153"/>
      <c r="F443" s="153"/>
      <c r="G443" s="153"/>
      <c r="H443" s="153"/>
      <c r="I443" s="153"/>
      <c r="J443" s="153"/>
      <c r="K443" s="153"/>
      <c r="L443" s="153"/>
      <c r="M443" s="153"/>
      <c r="N443" s="153"/>
      <c r="O443" s="153"/>
      <c r="P443" s="153"/>
      <c r="Q443" s="153"/>
      <c r="R443" s="153"/>
      <c r="S443" s="153"/>
    </row>
    <row r="444" s="154" customFormat="1" ht="15"/>
    <row r="445" s="154" customFormat="1" ht="15"/>
    <row r="446" s="154" customFormat="1" ht="15"/>
    <row r="447" s="154" customFormat="1" ht="15"/>
    <row r="448" s="154" customFormat="1" ht="15"/>
    <row r="449" s="154" customFormat="1" ht="15"/>
    <row r="450" s="154" customFormat="1" ht="15"/>
    <row r="451" s="154" customFormat="1" ht="15"/>
    <row r="452" s="154" customFormat="1" ht="15"/>
    <row r="453" s="154" customFormat="1" ht="15"/>
    <row r="454" s="154" customFormat="1" ht="15"/>
    <row r="455" s="154" customFormat="1" ht="15"/>
    <row r="456" s="154" customFormat="1" ht="15"/>
    <row r="457" s="154" customFormat="1" ht="15"/>
    <row r="458" s="154" customFormat="1" ht="15"/>
    <row r="459" s="154" customFormat="1" ht="15"/>
    <row r="460" s="154" customFormat="1" ht="15"/>
    <row r="461" s="154" customFormat="1" ht="15"/>
    <row r="462" s="154" customFormat="1" ht="15"/>
    <row r="463" s="154" customFormat="1" ht="15"/>
    <row r="464" s="154" customFormat="1" ht="15"/>
    <row r="465" s="154" customFormat="1" ht="15"/>
    <row r="466" s="154" customFormat="1" ht="15"/>
    <row r="467" s="154" customFormat="1" ht="15"/>
    <row r="468" s="154" customFormat="1" ht="15"/>
    <row r="469" s="154" customFormat="1" ht="15"/>
    <row r="470" s="154" customFormat="1" ht="15"/>
    <row r="471" s="154" customFormat="1" ht="15"/>
    <row r="472" s="154" customFormat="1" ht="15"/>
    <row r="473" s="154" customFormat="1" ht="15"/>
    <row r="474" s="154" customFormat="1" ht="15"/>
    <row r="475" s="154" customFormat="1" ht="15"/>
    <row r="476" s="154" customFormat="1" ht="15"/>
    <row r="477" s="154" customFormat="1" ht="15"/>
    <row r="478" s="154" customFormat="1" ht="15"/>
    <row r="479" s="154" customFormat="1" ht="15"/>
    <row r="480" s="154" customFormat="1" ht="15"/>
    <row r="481" s="154" customFormat="1" ht="15"/>
    <row r="482" s="154" customFormat="1" ht="15"/>
    <row r="483" s="154" customFormat="1" ht="15"/>
    <row r="484" s="154" customFormat="1" ht="15"/>
    <row r="485" s="154" customFormat="1" ht="15"/>
    <row r="486" s="154" customFormat="1" ht="15"/>
    <row r="487" s="154" customFormat="1" ht="15"/>
    <row r="488" s="154" customFormat="1" ht="15"/>
    <row r="489" s="154" customFormat="1" ht="15"/>
    <row r="490" s="154" customFormat="1" ht="15"/>
    <row r="491" s="154" customFormat="1" ht="15"/>
    <row r="492" s="154" customFormat="1" ht="15"/>
    <row r="493" s="154" customFormat="1" ht="15"/>
    <row r="494" s="154" customFormat="1" ht="15"/>
    <row r="495" s="154" customFormat="1" ht="15"/>
    <row r="496" s="154" customFormat="1" ht="15"/>
    <row r="497" s="154" customFormat="1" ht="15"/>
    <row r="498" s="154" customFormat="1" ht="15"/>
    <row r="499" s="154" customFormat="1" ht="15"/>
    <row r="500" s="154" customFormat="1" ht="15"/>
    <row r="501" s="154" customFormat="1" ht="15"/>
    <row r="502" s="154" customFormat="1" ht="15"/>
    <row r="503" s="154" customFormat="1" ht="15"/>
    <row r="504" s="154" customFormat="1" ht="15"/>
    <row r="505" s="154" customFormat="1" ht="15"/>
    <row r="506" s="154" customFormat="1" ht="15"/>
    <row r="507" s="154" customFormat="1" ht="15"/>
    <row r="508" s="154" customFormat="1" ht="15"/>
    <row r="509" s="154" customFormat="1" ht="15"/>
    <row r="510" s="154" customFormat="1" ht="15"/>
    <row r="511" s="154" customFormat="1" ht="15"/>
    <row r="512" s="154" customFormat="1" ht="15"/>
    <row r="513" s="154" customFormat="1" ht="15"/>
    <row r="514" s="154" customFormat="1" ht="15"/>
    <row r="515" s="154" customFormat="1" ht="15"/>
    <row r="516" s="154" customFormat="1" ht="15"/>
    <row r="517" s="154" customFormat="1" ht="15"/>
    <row r="518" s="154" customFormat="1" ht="15"/>
    <row r="519" s="154" customFormat="1" ht="15"/>
    <row r="520" s="154" customFormat="1" ht="15"/>
    <row r="521" s="154" customFormat="1" ht="15"/>
    <row r="522" s="154" customFormat="1" ht="15"/>
    <row r="523" s="154" customFormat="1" ht="15"/>
    <row r="524" s="154" customFormat="1" ht="15"/>
    <row r="525" s="154" customFormat="1" ht="15"/>
    <row r="526" s="154" customFormat="1" ht="15"/>
    <row r="527" s="154" customFormat="1" ht="15"/>
    <row r="528" s="154" customFormat="1" ht="15"/>
    <row r="529" s="154" customFormat="1" ht="15"/>
    <row r="530" s="154" customFormat="1" ht="15"/>
    <row r="531" s="154" customFormat="1" ht="15"/>
    <row r="532" s="154" customFormat="1" ht="15"/>
    <row r="533" s="154" customFormat="1" ht="15"/>
    <row r="534" s="154" customFormat="1" ht="15"/>
    <row r="535" s="154" customFormat="1" ht="15"/>
    <row r="536" s="154" customFormat="1" ht="15"/>
    <row r="537" s="154" customFormat="1" ht="15"/>
    <row r="538" s="154" customFormat="1" ht="15"/>
    <row r="539" s="154" customFormat="1" ht="15"/>
    <row r="540" s="154" customFormat="1" ht="15"/>
    <row r="541" s="154" customFormat="1" ht="15"/>
    <row r="542" s="154" customFormat="1" ht="15"/>
    <row r="543" s="154" customFormat="1" ht="15"/>
    <row r="544" s="154" customFormat="1" ht="15"/>
    <row r="545" s="154" customFormat="1" ht="15"/>
    <row r="546" s="154" customFormat="1" ht="15"/>
    <row r="547" s="154" customFormat="1" ht="15"/>
    <row r="548" s="154" customFormat="1" ht="15"/>
    <row r="549" s="154" customFormat="1" ht="15"/>
    <row r="550" s="154" customFormat="1" ht="15"/>
    <row r="551" s="154" customFormat="1" ht="15"/>
    <row r="552" s="154" customFormat="1" ht="15"/>
    <row r="553" s="154" customFormat="1" ht="15"/>
    <row r="554" s="154" customFormat="1" ht="15"/>
    <row r="555" s="154" customFormat="1" ht="15"/>
    <row r="556" s="154" customFormat="1" ht="15"/>
    <row r="557" s="154" customFormat="1" ht="15"/>
    <row r="558" s="154" customFormat="1" ht="15"/>
    <row r="559" s="154" customFormat="1" ht="15"/>
    <row r="560" s="154" customFormat="1" ht="15"/>
    <row r="561" s="154" customFormat="1" ht="15"/>
    <row r="562" s="154" customFormat="1" ht="15"/>
    <row r="563" s="154" customFormat="1" ht="15"/>
    <row r="564" s="154" customFormat="1" ht="15"/>
    <row r="565" s="154" customFormat="1" ht="15"/>
    <row r="566" s="154" customFormat="1" ht="15"/>
    <row r="567" s="154" customFormat="1" ht="15"/>
    <row r="568" s="154" customFormat="1" ht="15"/>
    <row r="569" s="154" customFormat="1" ht="15"/>
    <row r="570" s="154" customFormat="1" ht="15"/>
    <row r="571" s="154" customFormat="1" ht="15"/>
    <row r="572" s="154" customFormat="1" ht="15"/>
    <row r="573" s="154" customFormat="1" ht="15"/>
    <row r="574" s="154" customFormat="1" ht="15"/>
    <row r="575" s="154" customFormat="1" ht="15"/>
    <row r="576" s="154" customFormat="1" ht="15"/>
    <row r="577" s="154" customFormat="1" ht="15"/>
    <row r="578" s="154" customFormat="1" ht="15"/>
    <row r="579" s="154" customFormat="1" ht="15"/>
    <row r="580" s="154" customFormat="1" ht="15"/>
    <row r="581" s="154" customFormat="1" ht="15"/>
    <row r="582" s="154" customFormat="1" ht="15"/>
    <row r="583" s="154" customFormat="1" ht="15"/>
    <row r="584" s="154" customFormat="1" ht="15"/>
    <row r="585" s="154" customFormat="1" ht="15"/>
    <row r="586" s="154" customFormat="1" ht="15"/>
    <row r="587" s="154" customFormat="1" ht="15"/>
    <row r="588" s="154" customFormat="1" ht="15"/>
    <row r="589" s="154" customFormat="1" ht="15"/>
    <row r="590" s="154" customFormat="1" ht="15"/>
    <row r="591" s="154" customFormat="1" ht="15"/>
    <row r="592" s="154" customFormat="1" ht="15"/>
    <row r="593" s="154" customFormat="1" ht="15"/>
    <row r="594" s="154" customFormat="1" ht="15"/>
    <row r="595" s="154" customFormat="1" ht="15"/>
    <row r="596" s="154" customFormat="1" ht="15"/>
    <row r="597" s="154" customFormat="1" ht="15"/>
    <row r="598" s="154" customFormat="1" ht="15"/>
    <row r="599" s="154" customFormat="1" ht="15"/>
    <row r="600" s="154" customFormat="1" ht="15"/>
    <row r="601" s="154" customFormat="1" ht="15"/>
    <row r="602" s="154" customFormat="1" ht="15"/>
    <row r="603" s="154" customFormat="1" ht="15"/>
    <row r="604" s="154" customFormat="1" ht="15"/>
    <row r="605" s="154" customFormat="1" ht="15"/>
    <row r="606" s="154" customFormat="1" ht="15"/>
    <row r="607" s="154" customFormat="1" ht="15"/>
    <row r="608" s="154" customFormat="1" ht="15"/>
    <row r="609" s="154" customFormat="1" ht="15"/>
    <row r="610" s="154" customFormat="1" ht="15"/>
    <row r="611" s="154" customFormat="1" ht="15"/>
    <row r="612" s="154" customFormat="1" ht="15"/>
    <row r="613" s="154" customFormat="1" ht="15"/>
    <row r="614" s="154" customFormat="1" ht="15"/>
    <row r="615" s="154" customFormat="1" ht="15"/>
    <row r="616" s="154" customFormat="1" ht="15"/>
    <row r="617" s="154" customFormat="1" ht="15"/>
    <row r="618" s="154" customFormat="1" ht="15"/>
    <row r="619" s="154" customFormat="1" ht="15"/>
    <row r="620" s="154" customFormat="1" ht="15"/>
    <row r="621" s="154" customFormat="1" ht="15"/>
    <row r="622" s="154" customFormat="1" ht="15"/>
    <row r="623" s="154" customFormat="1" ht="15"/>
    <row r="624" s="154" customFormat="1" ht="15"/>
    <row r="625" s="154" customFormat="1" ht="15"/>
    <row r="626" s="154" customFormat="1" ht="15"/>
    <row r="627" s="154" customFormat="1" ht="15"/>
    <row r="628" s="154" customFormat="1" ht="15"/>
    <row r="629" s="154" customFormat="1" ht="15"/>
    <row r="630" s="154" customFormat="1" ht="15"/>
    <row r="631" s="154" customFormat="1" ht="15"/>
    <row r="632" s="154" customFormat="1" ht="15"/>
    <row r="633" s="154" customFormat="1" ht="15"/>
    <row r="634" s="154" customFormat="1" ht="15"/>
    <row r="635" s="154" customFormat="1" ht="15"/>
    <row r="636" s="154" customFormat="1" ht="15"/>
    <row r="637" s="154" customFormat="1" ht="15"/>
    <row r="638" s="154" customFormat="1" ht="15"/>
    <row r="639" s="154" customFormat="1" ht="15"/>
    <row r="640" s="154" customFormat="1" ht="15"/>
    <row r="641" s="154" customFormat="1" ht="15"/>
    <row r="642" s="154" customFormat="1" ht="15"/>
    <row r="643" s="154" customFormat="1" ht="15"/>
    <row r="644" s="154" customFormat="1" ht="15"/>
    <row r="645" s="154" customFormat="1" ht="15"/>
    <row r="646" s="154" customFormat="1" ht="15"/>
    <row r="647" s="154" customFormat="1" ht="15"/>
    <row r="648" s="154" customFormat="1" ht="15"/>
    <row r="649" s="154" customFormat="1" ht="15"/>
    <row r="650" s="154" customFormat="1" ht="15"/>
    <row r="651" s="154" customFormat="1" ht="15"/>
    <row r="652" s="154" customFormat="1" ht="15"/>
    <row r="653" s="154" customFormat="1" ht="15"/>
    <row r="654" s="154" customFormat="1" ht="15"/>
    <row r="655" s="154" customFormat="1" ht="15"/>
    <row r="656" s="154" customFormat="1" ht="15"/>
    <row r="657" s="154" customFormat="1" ht="15"/>
    <row r="658" s="154" customFormat="1" ht="15"/>
    <row r="659" s="154" customFormat="1" ht="15"/>
    <row r="660" s="154" customFormat="1" ht="15"/>
    <row r="661" s="154" customFormat="1" ht="15"/>
    <row r="662" s="154" customFormat="1" ht="15"/>
    <row r="663" s="154" customFormat="1" ht="15"/>
    <row r="664" s="154" customFormat="1" ht="15"/>
    <row r="665" s="154" customFormat="1" ht="15"/>
    <row r="666" s="154" customFormat="1" ht="15"/>
    <row r="667" s="154" customFormat="1" ht="15"/>
    <row r="668" s="154" customFormat="1" ht="15"/>
    <row r="669" s="154" customFormat="1" ht="15"/>
    <row r="670" s="154" customFormat="1" ht="15"/>
    <row r="671" s="154" customFormat="1" ht="15"/>
    <row r="672" s="154" customFormat="1" ht="15"/>
    <row r="673" s="154" customFormat="1" ht="15"/>
    <row r="674" s="154" customFormat="1" ht="15"/>
    <row r="675" s="154" customFormat="1" ht="15"/>
    <row r="676" s="154" customFormat="1" ht="15"/>
    <row r="677" s="154" customFormat="1" ht="15"/>
    <row r="678" s="154" customFormat="1" ht="15"/>
    <row r="679" s="154" customFormat="1" ht="15"/>
    <row r="680" s="154" customFormat="1" ht="15"/>
    <row r="681" s="154" customFormat="1" ht="15"/>
    <row r="682" s="154" customFormat="1" ht="15"/>
    <row r="683" s="154" customFormat="1" ht="15"/>
    <row r="684" s="154" customFormat="1" ht="15"/>
    <row r="685" s="154" customFormat="1" ht="15"/>
    <row r="686" s="154" customFormat="1" ht="15"/>
    <row r="687" s="154" customFormat="1" ht="15"/>
    <row r="688" s="154" customFormat="1" ht="15"/>
    <row r="689" s="154" customFormat="1" ht="15"/>
    <row r="690" s="154" customFormat="1" ht="15"/>
    <row r="691" s="154" customFormat="1" ht="15"/>
    <row r="692" s="154" customFormat="1" ht="15"/>
    <row r="693" s="154" customFormat="1" ht="15"/>
    <row r="694" s="154" customFormat="1" ht="15"/>
    <row r="695" s="154" customFormat="1" ht="15"/>
    <row r="696" s="154" customFormat="1" ht="15"/>
    <row r="697" s="154" customFormat="1" ht="15"/>
    <row r="698" s="154" customFormat="1" ht="15"/>
    <row r="699" s="154" customFormat="1" ht="15"/>
    <row r="700" s="154" customFormat="1" ht="15"/>
    <row r="701" s="154" customFormat="1" ht="15"/>
    <row r="702" s="154" customFormat="1" ht="15"/>
    <row r="703" s="154" customFormat="1" ht="15"/>
    <row r="704" s="154" customFormat="1" ht="15"/>
    <row r="705" s="154" customFormat="1" ht="15"/>
    <row r="706" s="154" customFormat="1" ht="15"/>
    <row r="707" s="154" customFormat="1" ht="15"/>
    <row r="708" s="154" customFormat="1" ht="15"/>
    <row r="709" s="154" customFormat="1" ht="15"/>
    <row r="710" s="154" customFormat="1" ht="15"/>
    <row r="711" s="154" customFormat="1" ht="15"/>
    <row r="712" s="154" customFormat="1" ht="15"/>
    <row r="713" s="154" customFormat="1" ht="15"/>
    <row r="714" s="154" customFormat="1" ht="15"/>
    <row r="715" s="154" customFormat="1" ht="15"/>
    <row r="716" s="154" customFormat="1" ht="15"/>
    <row r="717" s="154" customFormat="1" ht="15"/>
    <row r="718" s="154" customFormat="1" ht="15"/>
    <row r="719" s="154" customFormat="1" ht="15"/>
    <row r="720" s="154" customFormat="1" ht="15"/>
    <row r="721" s="154" customFormat="1" ht="15"/>
    <row r="722" s="154" customFormat="1" ht="15"/>
    <row r="723" s="154" customFormat="1" ht="15"/>
    <row r="724" s="154" customFormat="1" ht="15"/>
    <row r="725" s="154" customFormat="1" ht="15"/>
    <row r="726" s="154" customFormat="1" ht="15"/>
    <row r="727" s="154" customFormat="1" ht="15"/>
    <row r="728" s="154" customFormat="1" ht="15"/>
    <row r="729" s="154" customFormat="1" ht="15"/>
    <row r="730" s="154" customFormat="1" ht="15"/>
    <row r="731" s="154" customFormat="1" ht="15"/>
    <row r="732" s="154" customFormat="1" ht="15"/>
    <row r="733" s="154" customFormat="1" ht="15"/>
    <row r="734" s="154" customFormat="1" ht="15"/>
    <row r="735" s="154" customFormat="1" ht="15"/>
    <row r="736" s="154" customFormat="1" ht="15"/>
    <row r="737" s="154" customFormat="1" ht="15"/>
    <row r="738" s="154" customFormat="1" ht="15"/>
    <row r="739" s="154" customFormat="1" ht="15"/>
    <row r="740" s="154" customFormat="1" ht="15"/>
    <row r="741" s="154" customFormat="1" ht="15"/>
    <row r="742" s="154" customFormat="1" ht="15"/>
    <row r="743" s="154" customFormat="1" ht="15"/>
    <row r="744" s="154" customFormat="1" ht="15"/>
    <row r="745" s="154" customFormat="1" ht="15"/>
    <row r="746" s="154" customFormat="1" ht="15"/>
    <row r="747" s="154" customFormat="1" ht="15"/>
    <row r="748" s="154" customFormat="1" ht="15"/>
    <row r="749" s="154" customFormat="1" ht="15"/>
    <row r="750" s="154" customFormat="1" ht="15"/>
    <row r="751" s="154" customFormat="1" ht="15"/>
    <row r="752" s="154" customFormat="1" ht="15"/>
    <row r="753" s="154" customFormat="1" ht="15"/>
    <row r="754" s="154" customFormat="1" ht="15"/>
    <row r="755" s="154" customFormat="1" ht="15"/>
    <row r="756" s="154" customFormat="1" ht="15"/>
    <row r="757" s="154" customFormat="1" ht="15"/>
    <row r="758" s="154" customFormat="1" ht="15"/>
    <row r="759" s="154" customFormat="1" ht="15"/>
    <row r="760" s="154" customFormat="1" ht="15"/>
    <row r="761" s="154" customFormat="1" ht="15"/>
    <row r="762" s="154" customFormat="1" ht="15"/>
    <row r="763" s="154" customFormat="1" ht="15"/>
    <row r="764" s="154" customFormat="1" ht="15"/>
    <row r="765" s="154" customFormat="1" ht="15"/>
    <row r="766" s="154" customFormat="1" ht="15"/>
    <row r="767" s="154" customFormat="1" ht="15"/>
    <row r="768" s="154" customFormat="1" ht="15"/>
    <row r="769" s="154" customFormat="1" ht="15"/>
    <row r="770" s="154" customFormat="1" ht="15"/>
    <row r="771" s="154" customFormat="1" ht="15"/>
    <row r="772" s="154" customFormat="1" ht="15"/>
    <row r="773" s="154" customFormat="1" ht="15"/>
    <row r="774" s="154" customFormat="1" ht="15"/>
    <row r="775" s="154" customFormat="1" ht="15"/>
    <row r="776" s="154" customFormat="1" ht="15"/>
    <row r="777" s="154" customFormat="1" ht="15"/>
    <row r="778" s="154" customFormat="1" ht="15"/>
    <row r="779" s="154" customFormat="1" ht="15"/>
    <row r="780" s="154" customFormat="1" ht="15"/>
    <row r="781" s="154" customFormat="1" ht="15"/>
    <row r="782" s="154" customFormat="1" ht="15"/>
    <row r="783" s="154" customFormat="1" ht="15"/>
    <row r="784" s="154" customFormat="1" ht="15"/>
    <row r="785" s="154" customFormat="1" ht="15"/>
    <row r="786" s="154" customFormat="1" ht="15"/>
    <row r="787" s="154" customFormat="1" ht="15"/>
    <row r="788" s="154" customFormat="1" ht="15"/>
    <row r="789" s="154" customFormat="1" ht="15"/>
    <row r="790" s="154" customFormat="1" ht="15"/>
    <row r="791" s="154" customFormat="1" ht="15"/>
    <row r="792" s="154" customFormat="1" ht="15"/>
    <row r="793" s="154" customFormat="1" ht="15"/>
    <row r="794" s="154" customFormat="1" ht="15"/>
    <row r="795" s="154" customFormat="1" ht="15"/>
    <row r="796" s="154" customFormat="1" ht="15"/>
    <row r="797" s="154" customFormat="1" ht="15"/>
    <row r="798" s="154" customFormat="1" ht="15"/>
    <row r="799" s="154" customFormat="1" ht="15"/>
    <row r="800" s="154" customFormat="1" ht="15"/>
    <row r="801" s="154" customFormat="1" ht="15"/>
    <row r="802" s="154" customFormat="1" ht="15"/>
    <row r="803" s="154" customFormat="1" ht="15"/>
    <row r="804" s="154" customFormat="1" ht="15"/>
    <row r="805" s="154" customFormat="1" ht="15"/>
    <row r="806" s="154" customFormat="1" ht="15"/>
    <row r="807" s="154" customFormat="1" ht="15"/>
    <row r="808" s="154" customFormat="1" ht="15"/>
    <row r="809" s="154" customFormat="1" ht="15"/>
    <row r="810" s="154" customFormat="1" ht="15"/>
    <row r="811" s="154" customFormat="1" ht="15"/>
    <row r="812" s="154" customFormat="1" ht="15"/>
    <row r="813" s="154" customFormat="1" ht="15"/>
    <row r="814" s="154" customFormat="1" ht="15"/>
    <row r="815" s="154" customFormat="1" ht="15"/>
    <row r="816" s="154" customFormat="1" ht="15"/>
    <row r="817" s="154" customFormat="1" ht="15"/>
    <row r="818" s="154" customFormat="1" ht="15"/>
    <row r="819" s="154" customFormat="1" ht="15"/>
    <row r="820" s="154" customFormat="1" ht="15"/>
    <row r="821" s="154" customFormat="1" ht="15"/>
    <row r="822" s="154" customFormat="1" ht="15"/>
    <row r="823" s="154" customFormat="1" ht="15"/>
    <row r="824" s="154" customFormat="1" ht="15"/>
    <row r="825" s="154" customFormat="1" ht="15"/>
    <row r="826" s="154" customFormat="1" ht="15"/>
    <row r="827" s="154" customFormat="1" ht="15"/>
    <row r="828" s="154" customFormat="1" ht="15"/>
    <row r="829" s="154" customFormat="1" ht="15"/>
    <row r="830" s="154" customFormat="1" ht="15"/>
    <row r="831" s="154" customFormat="1" ht="15"/>
    <row r="832" s="154" customFormat="1" ht="15"/>
    <row r="833" s="154" customFormat="1" ht="15"/>
    <row r="834" s="154" customFormat="1" ht="15"/>
    <row r="835" s="154" customFormat="1" ht="15"/>
    <row r="836" s="154" customFormat="1" ht="15"/>
    <row r="837" s="154" customFormat="1" ht="15"/>
    <row r="838" s="154" customFormat="1" ht="15"/>
    <row r="839" s="154" customFormat="1" ht="15"/>
    <row r="840" s="154" customFormat="1" ht="15"/>
    <row r="841" s="154" customFormat="1" ht="15"/>
    <row r="842" s="154" customFormat="1" ht="15"/>
    <row r="843" s="154" customFormat="1" ht="15"/>
    <row r="844" s="154" customFormat="1" ht="15"/>
    <row r="845" s="154" customFormat="1" ht="15"/>
    <row r="846" s="154" customFormat="1" ht="15"/>
    <row r="847" s="154" customFormat="1" ht="15"/>
    <row r="848" s="154" customFormat="1" ht="15"/>
    <row r="849" s="154" customFormat="1" ht="15"/>
    <row r="850" s="154" customFormat="1" ht="15"/>
    <row r="851" s="154" customFormat="1" ht="15"/>
    <row r="852" s="154" customFormat="1" ht="15"/>
    <row r="853" s="154" customFormat="1" ht="15"/>
    <row r="854" s="154" customFormat="1" ht="15"/>
    <row r="855" s="154" customFormat="1" ht="15"/>
    <row r="856" s="154" customFormat="1" ht="15"/>
    <row r="857" s="154" customFormat="1" ht="15"/>
    <row r="858" s="154" customFormat="1" ht="15"/>
    <row r="859" s="154" customFormat="1" ht="15"/>
    <row r="860" s="154" customFormat="1" ht="15"/>
    <row r="861" s="154" customFormat="1" ht="15"/>
    <row r="862" s="154" customFormat="1" ht="15"/>
    <row r="863" s="154" customFormat="1" ht="15"/>
    <row r="864" s="154" customFormat="1" ht="15"/>
    <row r="865" s="154" customFormat="1" ht="15"/>
    <row r="866" s="154" customFormat="1" ht="15"/>
    <row r="867" s="154" customFormat="1" ht="15"/>
    <row r="868" s="154" customFormat="1" ht="15"/>
    <row r="869" s="154" customFormat="1" ht="15"/>
    <row r="870" s="154" customFormat="1" ht="15"/>
    <row r="871" s="154" customFormat="1" ht="15"/>
    <row r="872" s="154" customFormat="1" ht="15"/>
    <row r="873" s="154" customFormat="1" ht="15"/>
    <row r="874" s="154" customFormat="1" ht="15"/>
    <row r="875" s="154" customFormat="1" ht="15"/>
    <row r="876" s="154" customFormat="1" ht="15"/>
    <row r="877" s="154" customFormat="1" ht="15"/>
    <row r="878" s="154" customFormat="1" ht="15"/>
    <row r="879" s="154" customFormat="1" ht="15"/>
    <row r="880" s="154" customFormat="1" ht="15"/>
    <row r="881" s="154" customFormat="1" ht="15"/>
    <row r="882" s="154" customFormat="1" ht="15"/>
    <row r="883" s="154" customFormat="1" ht="15"/>
    <row r="884" s="154" customFormat="1" ht="15"/>
    <row r="885" s="154" customFormat="1" ht="15"/>
    <row r="886" s="154" customFormat="1" ht="15"/>
    <row r="887" s="154" customFormat="1" ht="15"/>
    <row r="888" s="154" customFormat="1" ht="15"/>
    <row r="889" s="154" customFormat="1" ht="15"/>
    <row r="890" s="154" customFormat="1" ht="15"/>
    <row r="891" s="154" customFormat="1" ht="15"/>
    <row r="892" s="154" customFormat="1" ht="15"/>
    <row r="893" s="154" customFormat="1" ht="15"/>
    <row r="894" s="154" customFormat="1" ht="15"/>
    <row r="895" s="154" customFormat="1" ht="15"/>
    <row r="896" s="154" customFormat="1" ht="15"/>
    <row r="897" s="154" customFormat="1" ht="15"/>
    <row r="898" s="154" customFormat="1" ht="15"/>
    <row r="899" s="154" customFormat="1" ht="15"/>
    <row r="900" s="154" customFormat="1" ht="15"/>
    <row r="901" s="154" customFormat="1" ht="15"/>
    <row r="902" s="154" customFormat="1" ht="15"/>
    <row r="903" s="154" customFormat="1" ht="15"/>
    <row r="904" s="154" customFormat="1" ht="15"/>
    <row r="905" s="154" customFormat="1" ht="15"/>
    <row r="906" s="154" customFormat="1" ht="15"/>
    <row r="907" s="154" customFormat="1" ht="15"/>
    <row r="908" s="154" customFormat="1" ht="15"/>
    <row r="909" s="154" customFormat="1" ht="15"/>
    <row r="910" s="154" customFormat="1" ht="15"/>
    <row r="911" s="154" customFormat="1" ht="15"/>
    <row r="912" s="154" customFormat="1" ht="15"/>
    <row r="913" s="154" customFormat="1" ht="15"/>
    <row r="914" s="154" customFormat="1" ht="15"/>
    <row r="915" s="154" customFormat="1" ht="15"/>
    <row r="916" s="154" customFormat="1" ht="15"/>
    <row r="917" s="154" customFormat="1" ht="15"/>
    <row r="918" s="154" customFormat="1" ht="15"/>
    <row r="919" s="154" customFormat="1" ht="15"/>
    <row r="920" s="154" customFormat="1" ht="15"/>
    <row r="921" s="154" customFormat="1" ht="15"/>
    <row r="922" s="154" customFormat="1" ht="15"/>
    <row r="923" s="154" customFormat="1" ht="15"/>
    <row r="924" s="154" customFormat="1" ht="15"/>
    <row r="925" s="154" customFormat="1" ht="15"/>
    <row r="926" s="154" customFormat="1" ht="15"/>
    <row r="927" s="154" customFormat="1" ht="15"/>
    <row r="928" s="154" customFormat="1" ht="15"/>
    <row r="929" s="154" customFormat="1" ht="15"/>
    <row r="930" s="154" customFormat="1" ht="15"/>
    <row r="931" s="154" customFormat="1" ht="15"/>
    <row r="932" s="154" customFormat="1" ht="15"/>
    <row r="933" s="154" customFormat="1" ht="15"/>
    <row r="934" s="154" customFormat="1" ht="15"/>
    <row r="935" s="154" customFormat="1" ht="15"/>
    <row r="936" s="154" customFormat="1" ht="15"/>
    <row r="937" s="154" customFormat="1" ht="15"/>
    <row r="938" s="154" customFormat="1" ht="15"/>
    <row r="939" s="154" customFormat="1" ht="15"/>
    <row r="940" s="154" customFormat="1" ht="15"/>
    <row r="941" s="154" customFormat="1" ht="15"/>
    <row r="942" s="154" customFormat="1" ht="15"/>
    <row r="943" s="154" customFormat="1" ht="15"/>
    <row r="944" s="154" customFormat="1" ht="15"/>
    <row r="945" s="154" customFormat="1" ht="15"/>
    <row r="946" s="154" customFormat="1" ht="15"/>
    <row r="947" s="154" customFormat="1" ht="15"/>
    <row r="948" s="154" customFormat="1" ht="15"/>
    <row r="949" s="154" customFormat="1" ht="15"/>
    <row r="950" s="154" customFormat="1" ht="15"/>
    <row r="951" s="154" customFormat="1" ht="15"/>
    <row r="952" s="154" customFormat="1" ht="15"/>
    <row r="953" s="154" customFormat="1" ht="15"/>
    <row r="954" s="154" customFormat="1" ht="15"/>
    <row r="955" s="154" customFormat="1" ht="15"/>
    <row r="956" s="154" customFormat="1" ht="15"/>
    <row r="957" s="154" customFormat="1" ht="15"/>
    <row r="958" s="154" customFormat="1" ht="15"/>
    <row r="959" s="154" customFormat="1" ht="15"/>
    <row r="960" s="154" customFormat="1" ht="15"/>
    <row r="961" s="154" customFormat="1" ht="15"/>
    <row r="962" s="154" customFormat="1" ht="15"/>
    <row r="963" s="154" customFormat="1" ht="15"/>
    <row r="964" s="154" customFormat="1" ht="15"/>
    <row r="965" s="154" customFormat="1" ht="15"/>
    <row r="966" s="154" customFormat="1" ht="15"/>
    <row r="967" s="154" customFormat="1" ht="15"/>
    <row r="968" s="154" customFormat="1" ht="15"/>
    <row r="969" s="154" customFormat="1" ht="15"/>
    <row r="970" s="154" customFormat="1" ht="15"/>
    <row r="971" s="154" customFormat="1" ht="15"/>
    <row r="972" s="154" customFormat="1" ht="15"/>
    <row r="973" s="154" customFormat="1" ht="15"/>
    <row r="974" s="154" customFormat="1" ht="15"/>
    <row r="975" s="154" customFormat="1" ht="15"/>
    <row r="976" s="154" customFormat="1" ht="15"/>
    <row r="977" s="154" customFormat="1" ht="15"/>
    <row r="978" s="154" customFormat="1" ht="15"/>
    <row r="979" s="154" customFormat="1" ht="15"/>
    <row r="980" s="154" customFormat="1" ht="15"/>
    <row r="981" s="154" customFormat="1" ht="15"/>
    <row r="982" s="154" customFormat="1" ht="15"/>
    <row r="983" s="154" customFormat="1" ht="15"/>
    <row r="984" s="154" customFormat="1" ht="15"/>
    <row r="985" s="154" customFormat="1" ht="15"/>
    <row r="986" s="154" customFormat="1" ht="15"/>
    <row r="987" s="154" customFormat="1" ht="15"/>
    <row r="988" s="154" customFormat="1" ht="15"/>
    <row r="989" s="154" customFormat="1" ht="15"/>
    <row r="990" s="154" customFormat="1" ht="15"/>
    <row r="991" s="154" customFormat="1" ht="15"/>
    <row r="992" s="154" customFormat="1" ht="15"/>
    <row r="993" s="154" customFormat="1" ht="15"/>
    <row r="994" s="154" customFormat="1" ht="15"/>
    <row r="995" s="154" customFormat="1" ht="15"/>
    <row r="996" s="154" customFormat="1" ht="15"/>
    <row r="997" s="154" customFormat="1" ht="15"/>
    <row r="998" s="154" customFormat="1" ht="15"/>
    <row r="999" s="154" customFormat="1" ht="15"/>
    <row r="1000" s="154" customFormat="1" ht="15"/>
    <row r="1001" s="154" customFormat="1" ht="15"/>
    <row r="1002" s="154" customFormat="1" ht="15"/>
    <row r="1003" s="154" customFormat="1" ht="15"/>
    <row r="1004" s="154" customFormat="1" ht="15"/>
    <row r="1005" s="154" customFormat="1" ht="15"/>
    <row r="1006" s="154" customFormat="1" ht="15"/>
    <row r="1007" s="154" customFormat="1" ht="15"/>
    <row r="1008" s="154" customFormat="1" ht="15"/>
    <row r="1009" s="154" customFormat="1" ht="15"/>
    <row r="1010" s="154" customFormat="1" ht="15"/>
    <row r="1011" s="154" customFormat="1" ht="15"/>
    <row r="1012" s="154" customFormat="1" ht="15"/>
    <row r="1013" s="154" customFormat="1" ht="15"/>
    <row r="1014" s="154" customFormat="1" ht="15"/>
    <row r="1015" s="154" customFormat="1" ht="15"/>
    <row r="1016" s="154" customFormat="1" ht="15"/>
    <row r="1017" s="154" customFormat="1" ht="15"/>
    <row r="1018" s="154" customFormat="1" ht="15"/>
    <row r="1019" s="154" customFormat="1" ht="15"/>
    <row r="1020" s="154" customFormat="1" ht="15"/>
    <row r="1021" s="154" customFormat="1" ht="15"/>
    <row r="1022" s="154" customFormat="1" ht="15"/>
    <row r="1023" s="154" customFormat="1" ht="15"/>
    <row r="1024" s="154" customFormat="1" ht="15"/>
    <row r="1025" s="154" customFormat="1" ht="15"/>
    <row r="1026" s="154" customFormat="1" ht="15"/>
    <row r="1027" s="154" customFormat="1" ht="15"/>
    <row r="1028" s="154" customFormat="1" ht="15"/>
    <row r="1029" s="154" customFormat="1" ht="15"/>
    <row r="1030" s="154" customFormat="1" ht="15"/>
    <row r="1031" s="154" customFormat="1" ht="15"/>
    <row r="1032" s="154" customFormat="1" ht="15"/>
    <row r="1033" s="154" customFormat="1" ht="15"/>
    <row r="1034" s="154" customFormat="1" ht="15"/>
    <row r="1035" s="154" customFormat="1" ht="15"/>
    <row r="1036" s="154" customFormat="1" ht="15"/>
    <row r="1037" s="154" customFormat="1" ht="15"/>
    <row r="1038" s="154" customFormat="1" ht="15"/>
    <row r="1039" s="154" customFormat="1" ht="15"/>
    <row r="1040" s="154" customFormat="1" ht="15"/>
    <row r="1041" s="154" customFormat="1" ht="15"/>
    <row r="1042" s="154" customFormat="1" ht="15"/>
    <row r="1043" s="154" customFormat="1" ht="15"/>
    <row r="1044" s="154" customFormat="1" ht="15"/>
    <row r="1045" s="154" customFormat="1" ht="15"/>
    <row r="1046" s="154" customFormat="1" ht="15"/>
    <row r="1047" s="154" customFormat="1" ht="15"/>
    <row r="1048" s="154" customFormat="1" ht="15"/>
    <row r="1049" s="154" customFormat="1" ht="15"/>
    <row r="1050" s="154" customFormat="1" ht="15"/>
    <row r="1051" s="154" customFormat="1" ht="15"/>
    <row r="1052" s="154" customFormat="1" ht="15"/>
    <row r="1053" s="154" customFormat="1" ht="15"/>
    <row r="1054" s="154" customFormat="1" ht="15"/>
    <row r="1055" s="154" customFormat="1" ht="15"/>
    <row r="1056" s="154" customFormat="1" ht="15"/>
    <row r="1057" s="154" customFormat="1" ht="15"/>
    <row r="1058" s="154" customFormat="1" ht="15"/>
    <row r="1059" s="154" customFormat="1" ht="15"/>
    <row r="1060" s="154" customFormat="1" ht="15"/>
    <row r="1061" s="154" customFormat="1" ht="15"/>
    <row r="1062" s="154" customFormat="1" ht="15"/>
    <row r="1063" s="154" customFormat="1" ht="15"/>
    <row r="1064" s="154" customFormat="1" ht="15"/>
    <row r="1065" s="154" customFormat="1" ht="15"/>
    <row r="1066" s="154" customFormat="1" ht="15"/>
    <row r="1067" s="154" customFormat="1" ht="15"/>
    <row r="1068" s="154" customFormat="1" ht="15"/>
    <row r="1069" s="154" customFormat="1" ht="15"/>
    <row r="1070" s="154" customFormat="1" ht="15"/>
    <row r="1071" s="154" customFormat="1" ht="15"/>
    <row r="1072" s="154" customFormat="1" ht="15"/>
    <row r="1073" s="154" customFormat="1" ht="15"/>
    <row r="1074" s="154" customFormat="1" ht="15"/>
    <row r="1075" s="154" customFormat="1" ht="15"/>
    <row r="1076" s="154" customFormat="1" ht="15"/>
    <row r="1077" s="154" customFormat="1" ht="15"/>
    <row r="1078" s="154" customFormat="1" ht="15"/>
    <row r="1079" s="154" customFormat="1" ht="15"/>
    <row r="1080" s="154" customFormat="1" ht="15"/>
    <row r="1081" s="154" customFormat="1" ht="15"/>
    <row r="1082" s="154" customFormat="1" ht="15"/>
    <row r="1083" s="154" customFormat="1" ht="15"/>
    <row r="1084" s="154" customFormat="1" ht="15"/>
    <row r="1085" s="154" customFormat="1" ht="15"/>
    <row r="1086" s="154" customFormat="1" ht="15"/>
    <row r="1087" s="154" customFormat="1" ht="15"/>
    <row r="1088" s="154" customFormat="1" ht="15"/>
    <row r="1089" s="154" customFormat="1" ht="15"/>
    <row r="1090" s="154" customFormat="1" ht="15"/>
    <row r="1091" s="154" customFormat="1" ht="15"/>
    <row r="1092" s="154" customFormat="1" ht="15"/>
    <row r="1093" s="154" customFormat="1" ht="15"/>
    <row r="1094" s="154" customFormat="1" ht="15"/>
    <row r="1095" s="154" customFormat="1" ht="15"/>
    <row r="1096" s="154" customFormat="1" ht="15"/>
    <row r="1097" s="154" customFormat="1" ht="15"/>
    <row r="1098" s="154" customFormat="1" ht="15"/>
    <row r="1099" s="154" customFormat="1" ht="15"/>
    <row r="1100" s="154" customFormat="1" ht="15"/>
    <row r="1101" s="154" customFormat="1" ht="15"/>
    <row r="1102" s="154" customFormat="1" ht="15"/>
    <row r="1103" s="154" customFormat="1" ht="15"/>
    <row r="1104" s="154" customFormat="1" ht="15"/>
    <row r="1105" s="154" customFormat="1" ht="15"/>
    <row r="1106" s="154" customFormat="1" ht="15"/>
    <row r="1107" s="154" customFormat="1" ht="15"/>
    <row r="1108" s="154" customFormat="1" ht="15"/>
    <row r="1109" s="154" customFormat="1" ht="15"/>
    <row r="1110" s="154" customFormat="1" ht="15"/>
    <row r="1111" s="154" customFormat="1" ht="15"/>
    <row r="1112" s="154" customFormat="1" ht="15"/>
    <row r="1113" s="154" customFormat="1" ht="15"/>
    <row r="1114" s="154" customFormat="1" ht="15"/>
    <row r="1115" s="154" customFormat="1" ht="15"/>
    <row r="1116" s="154" customFormat="1" ht="15"/>
    <row r="1117" s="154" customFormat="1" ht="15"/>
    <row r="1118" s="154" customFormat="1" ht="15"/>
    <row r="1119" s="154" customFormat="1" ht="15"/>
    <row r="1120" s="154" customFormat="1" ht="15"/>
    <row r="1121" s="154" customFormat="1" ht="15"/>
    <row r="1122" s="154" customFormat="1" ht="15"/>
    <row r="1123" s="154" customFormat="1" ht="15"/>
    <row r="1124" s="154" customFormat="1" ht="15"/>
    <row r="1125" s="154" customFormat="1" ht="15"/>
    <row r="1126" s="154" customFormat="1" ht="15"/>
    <row r="1127" s="154" customFormat="1" ht="15"/>
    <row r="1128" s="154" customFormat="1" ht="15"/>
    <row r="1129" s="154" customFormat="1" ht="15"/>
    <row r="1130" s="154" customFormat="1" ht="15"/>
    <row r="1131" s="154" customFormat="1" ht="15"/>
    <row r="1132" s="154" customFormat="1" ht="15"/>
    <row r="1133" s="154" customFormat="1" ht="15"/>
    <row r="1134" s="154" customFormat="1" ht="15"/>
    <row r="1135" s="154" customFormat="1" ht="15"/>
    <row r="1136" s="154" customFormat="1" ht="15"/>
    <row r="1137" s="154" customFormat="1" ht="15"/>
    <row r="1138" s="154" customFormat="1" ht="15"/>
    <row r="1139" s="154" customFormat="1" ht="15"/>
    <row r="1140" s="154" customFormat="1" ht="15"/>
    <row r="1141" s="154" customFormat="1" ht="15"/>
    <row r="1142" s="154" customFormat="1" ht="15"/>
    <row r="1143" s="154" customFormat="1" ht="15"/>
    <row r="1144" s="154" customFormat="1" ht="15"/>
    <row r="1145" s="154" customFormat="1" ht="15"/>
    <row r="1146" s="154" customFormat="1" ht="15"/>
    <row r="1147" s="154" customFormat="1" ht="15"/>
    <row r="1148" s="154" customFormat="1" ht="15"/>
    <row r="1149" s="154" customFormat="1" ht="15"/>
    <row r="1150" s="154" customFormat="1" ht="15"/>
    <row r="1151" s="154" customFormat="1" ht="15"/>
    <row r="1152" s="154" customFormat="1" ht="15"/>
    <row r="1153" s="154" customFormat="1" ht="15"/>
    <row r="1154" s="154" customFormat="1" ht="15"/>
    <row r="1155" s="154" customFormat="1" ht="15"/>
    <row r="1156" s="154" customFormat="1" ht="15"/>
    <row r="1157" s="154" customFormat="1" ht="15"/>
    <row r="1158" s="154" customFormat="1" ht="15"/>
    <row r="1159" s="154" customFormat="1" ht="15"/>
    <row r="1160" s="154" customFormat="1" ht="15"/>
    <row r="1161" s="154" customFormat="1" ht="15"/>
    <row r="1162" s="154" customFormat="1" ht="15"/>
    <row r="1163" s="154" customFormat="1" ht="15"/>
    <row r="1164" s="154" customFormat="1" ht="15"/>
    <row r="1165" s="154" customFormat="1" ht="15"/>
    <row r="1166" s="154" customFormat="1" ht="15"/>
    <row r="1167" s="154" customFormat="1" ht="15"/>
    <row r="1168" s="154" customFormat="1" ht="15"/>
    <row r="1169" s="154" customFormat="1" ht="15"/>
    <row r="1170" s="154" customFormat="1" ht="15"/>
    <row r="1171" s="154" customFormat="1" ht="15"/>
    <row r="1172" s="154" customFormat="1" ht="15"/>
    <row r="1173" s="154" customFormat="1" ht="15"/>
    <row r="1174" s="154" customFormat="1" ht="15"/>
    <row r="1175" s="154" customFormat="1" ht="15"/>
    <row r="1176" s="154" customFormat="1" ht="15"/>
    <row r="1177" s="154" customFormat="1" ht="15"/>
    <row r="1178" s="154" customFormat="1" ht="15"/>
    <row r="1179" s="154" customFormat="1" ht="15"/>
    <row r="1180" s="154" customFormat="1" ht="15"/>
    <row r="1181" s="154" customFormat="1" ht="15"/>
    <row r="1182" s="154" customFormat="1" ht="15"/>
    <row r="1183" s="154" customFormat="1" ht="15"/>
    <row r="1184" s="154" customFormat="1" ht="15"/>
    <row r="1185" s="154" customFormat="1" ht="15"/>
    <row r="1186" s="154" customFormat="1" ht="15"/>
    <row r="1187" s="154" customFormat="1" ht="15"/>
    <row r="1188" s="154" customFormat="1" ht="15"/>
    <row r="1189" s="154" customFormat="1" ht="15"/>
    <row r="1190" s="154" customFormat="1" ht="15"/>
    <row r="1191" s="154" customFormat="1" ht="15"/>
    <row r="1192" s="154" customFormat="1" ht="15"/>
    <row r="1193" s="154" customFormat="1" ht="15"/>
    <row r="1194" s="154" customFormat="1" ht="15"/>
    <row r="1195" s="154" customFormat="1" ht="15"/>
    <row r="1196" s="154" customFormat="1" ht="15"/>
    <row r="1197" s="154" customFormat="1" ht="15"/>
    <row r="1198" s="154" customFormat="1" ht="15"/>
    <row r="1199" s="154" customFormat="1" ht="15"/>
    <row r="1200" s="154" customFormat="1" ht="15"/>
    <row r="1201" s="154" customFormat="1" ht="15"/>
    <row r="1202" s="154" customFormat="1" ht="15"/>
    <row r="1203" s="154" customFormat="1" ht="15"/>
    <row r="1204" s="154" customFormat="1" ht="15"/>
    <row r="1205" s="154" customFormat="1" ht="15"/>
    <row r="1206" s="154" customFormat="1" ht="15"/>
    <row r="1207" s="154" customFormat="1" ht="15"/>
    <row r="1208" s="154" customFormat="1" ht="15"/>
    <row r="1209" s="154" customFormat="1" ht="15"/>
    <row r="1210" s="154" customFormat="1" ht="15"/>
    <row r="1211" s="154" customFormat="1" ht="15"/>
    <row r="1212" s="154" customFormat="1" ht="15"/>
    <row r="1213" s="154" customFormat="1" ht="15"/>
    <row r="1214" s="154" customFormat="1" ht="15"/>
    <row r="1215" s="154" customFormat="1" ht="15"/>
    <row r="1216" s="154" customFormat="1" ht="15"/>
    <row r="1217" s="154" customFormat="1" ht="15"/>
    <row r="1218" s="154" customFormat="1" ht="15"/>
    <row r="1219" s="154" customFormat="1" ht="15"/>
    <row r="1220" s="154" customFormat="1" ht="15"/>
    <row r="1221" s="154" customFormat="1" ht="15"/>
    <row r="1222" s="154" customFormat="1" ht="15"/>
    <row r="1223" s="154" customFormat="1" ht="15"/>
    <row r="1224" s="154" customFormat="1" ht="15"/>
    <row r="1225" s="154" customFormat="1" ht="15"/>
    <row r="1226" s="154" customFormat="1" ht="15"/>
    <row r="1227" s="154" customFormat="1" ht="15"/>
    <row r="1228" s="154" customFormat="1" ht="15"/>
    <row r="1229" s="154" customFormat="1" ht="15"/>
    <row r="1230" s="154" customFormat="1" ht="15"/>
    <row r="1231" s="154" customFormat="1" ht="15"/>
    <row r="1232" s="154" customFormat="1" ht="15"/>
    <row r="1233" s="154" customFormat="1" ht="15"/>
    <row r="1234" s="154" customFormat="1" ht="15"/>
    <row r="1235" s="154" customFormat="1" ht="15"/>
    <row r="1236" s="154" customFormat="1" ht="15"/>
    <row r="1237" s="154" customFormat="1" ht="15"/>
    <row r="1238" s="154" customFormat="1" ht="15"/>
    <row r="1239" s="154" customFormat="1" ht="15"/>
    <row r="1240" s="154" customFormat="1" ht="15"/>
    <row r="1241" s="154" customFormat="1" ht="15"/>
    <row r="1242" s="154" customFormat="1" ht="15"/>
    <row r="1243" s="154" customFormat="1" ht="15"/>
    <row r="1244" s="154" customFormat="1" ht="15"/>
    <row r="1245" s="154" customFormat="1" ht="15"/>
    <row r="1246" s="154" customFormat="1" ht="15"/>
    <row r="1247" s="154" customFormat="1" ht="15"/>
    <row r="1248" s="154" customFormat="1" ht="15"/>
    <row r="1249" s="154" customFormat="1" ht="15"/>
    <row r="1250" s="154" customFormat="1" ht="15"/>
    <row r="1251" s="154" customFormat="1" ht="15"/>
    <row r="1252" s="154" customFormat="1" ht="15"/>
    <row r="1253" s="154" customFormat="1" ht="15"/>
    <row r="1254" s="154" customFormat="1" ht="15"/>
    <row r="1255" s="154" customFormat="1" ht="15"/>
    <row r="1256" s="154" customFormat="1" ht="15"/>
    <row r="1257" s="154" customFormat="1" ht="15"/>
    <row r="1258" s="154" customFormat="1" ht="15"/>
    <row r="1259" s="154" customFormat="1" ht="15"/>
    <row r="1260" s="154" customFormat="1" ht="15"/>
    <row r="1261" s="154" customFormat="1" ht="15"/>
    <row r="1262" s="154" customFormat="1" ht="15"/>
    <row r="1263" s="154" customFormat="1" ht="15"/>
    <row r="1264" s="154" customFormat="1" ht="15"/>
    <row r="1265" s="154" customFormat="1" ht="15"/>
    <row r="1266" s="154" customFormat="1" ht="15"/>
    <row r="1267" s="154" customFormat="1" ht="15"/>
    <row r="1268" s="154" customFormat="1" ht="15"/>
    <row r="1269" s="154" customFormat="1" ht="15"/>
    <row r="1270" s="154" customFormat="1" ht="15"/>
    <row r="1271" s="154" customFormat="1" ht="15"/>
    <row r="1272" s="154" customFormat="1" ht="15"/>
    <row r="1273" s="154" customFormat="1" ht="15"/>
    <row r="1274" s="154" customFormat="1" ht="15"/>
    <row r="1275" s="154" customFormat="1" ht="15"/>
    <row r="1276" s="154" customFormat="1" ht="15"/>
    <row r="1277" s="154" customFormat="1" ht="15"/>
    <row r="1278" s="154" customFormat="1" ht="15"/>
    <row r="1279" s="154" customFormat="1" ht="15"/>
    <row r="1280" s="154" customFormat="1" ht="15"/>
    <row r="1281" s="154" customFormat="1" ht="15"/>
    <row r="1282" s="154" customFormat="1" ht="15"/>
    <row r="1283" s="154" customFormat="1" ht="15"/>
    <row r="1284" s="154" customFormat="1" ht="15"/>
    <row r="1285" s="154" customFormat="1" ht="15"/>
    <row r="1286" s="154" customFormat="1" ht="15"/>
    <row r="1287" s="154" customFormat="1" ht="15"/>
    <row r="1288" s="154" customFormat="1" ht="15"/>
    <row r="1289" s="154" customFormat="1" ht="15"/>
    <row r="1290" s="154" customFormat="1" ht="15"/>
    <row r="1291" s="154" customFormat="1" ht="15"/>
    <row r="1292" s="154" customFormat="1" ht="15"/>
    <row r="1293" s="154" customFormat="1" ht="15"/>
    <row r="1294" s="154" customFormat="1" ht="15"/>
    <row r="1295" s="154" customFormat="1" ht="15"/>
    <row r="1296" s="154" customFormat="1" ht="15"/>
    <row r="1297" s="154" customFormat="1" ht="15"/>
    <row r="1298" s="154" customFormat="1" ht="15"/>
    <row r="1299" s="154" customFormat="1" ht="15"/>
    <row r="1300" s="154" customFormat="1" ht="15"/>
    <row r="1301" s="154" customFormat="1" ht="15"/>
    <row r="1302" s="154" customFormat="1" ht="15"/>
    <row r="1303" s="154" customFormat="1" ht="15"/>
    <row r="1304" s="154" customFormat="1" ht="15"/>
    <row r="1305" s="154" customFormat="1" ht="15"/>
    <row r="1306" s="154" customFormat="1" ht="15"/>
    <row r="1307" s="154" customFormat="1" ht="15"/>
    <row r="1308" s="154" customFormat="1" ht="15"/>
    <row r="1309" s="154" customFormat="1" ht="15"/>
    <row r="1310" s="154" customFormat="1" ht="15"/>
    <row r="1311" s="154" customFormat="1" ht="15"/>
    <row r="1312" s="154" customFormat="1" ht="15"/>
    <row r="1313" s="154" customFormat="1" ht="15"/>
    <row r="1314" s="154" customFormat="1" ht="15"/>
    <row r="1315" s="154" customFormat="1" ht="15"/>
    <row r="1316" s="154" customFormat="1" ht="15"/>
    <row r="1317" s="154" customFormat="1" ht="15"/>
    <row r="1318" s="154" customFormat="1" ht="15"/>
    <row r="1319" s="154" customFormat="1" ht="15"/>
    <row r="1320" s="154" customFormat="1" ht="15"/>
    <row r="1321" s="154" customFormat="1" ht="15"/>
    <row r="1322" s="154" customFormat="1" ht="15"/>
    <row r="1323" s="154" customFormat="1" ht="15"/>
    <row r="1324" s="154" customFormat="1" ht="15"/>
    <row r="1325" s="154" customFormat="1" ht="15"/>
    <row r="1326" s="154" customFormat="1" ht="15"/>
    <row r="1327" s="154" customFormat="1" ht="15"/>
    <row r="1328" s="154" customFormat="1" ht="15"/>
    <row r="1329" s="154" customFormat="1" ht="15"/>
    <row r="1330" s="154" customFormat="1" ht="15"/>
    <row r="1331" s="154" customFormat="1" ht="15"/>
    <row r="1332" s="154" customFormat="1" ht="15"/>
    <row r="1333" s="154" customFormat="1" ht="15"/>
    <row r="1334" s="154" customFormat="1" ht="15"/>
    <row r="1335" s="154" customFormat="1" ht="15"/>
    <row r="1336" s="154" customFormat="1" ht="15"/>
    <row r="1337" s="154" customFormat="1" ht="15"/>
    <row r="1338" s="154" customFormat="1" ht="15"/>
    <row r="1339" s="154" customFormat="1" ht="15"/>
    <row r="1340" s="154" customFormat="1" ht="15"/>
    <row r="1341" s="154" customFormat="1" ht="15"/>
    <row r="1342" s="154" customFormat="1" ht="15"/>
    <row r="1343" s="154" customFormat="1" ht="15"/>
    <row r="1344" s="154" customFormat="1" ht="15"/>
    <row r="1345" s="154" customFormat="1" ht="15"/>
    <row r="1346" s="154" customFormat="1" ht="15"/>
    <row r="1347" s="154" customFormat="1" ht="15"/>
    <row r="1348" s="154" customFormat="1" ht="15"/>
    <row r="1349" s="154" customFormat="1" ht="15"/>
    <row r="1350" s="154" customFormat="1" ht="15"/>
    <row r="1351" s="154" customFormat="1" ht="15"/>
    <row r="1352" s="154" customFormat="1" ht="15"/>
    <row r="1353" s="154" customFormat="1" ht="15"/>
    <row r="1354" s="154" customFormat="1" ht="15"/>
    <row r="1355" s="154" customFormat="1" ht="15"/>
    <row r="1356" s="154" customFormat="1" ht="15"/>
    <row r="1357" s="154" customFormat="1" ht="15"/>
    <row r="1358" s="154" customFormat="1" ht="15"/>
    <row r="1359" s="154" customFormat="1" ht="15"/>
    <row r="1360" s="154" customFormat="1" ht="15"/>
    <row r="1361" s="154" customFormat="1" ht="15"/>
    <row r="1362" s="154" customFormat="1" ht="15"/>
    <row r="1363" s="154" customFormat="1" ht="15"/>
    <row r="1364" s="154" customFormat="1" ht="15"/>
    <row r="1365" s="154" customFormat="1" ht="15"/>
    <row r="1366" s="154" customFormat="1" ht="15"/>
    <row r="1367" s="154" customFormat="1" ht="15"/>
    <row r="1368" s="154" customFormat="1" ht="15"/>
    <row r="1369" s="154" customFormat="1" ht="15"/>
    <row r="1370" s="154" customFormat="1" ht="15"/>
    <row r="1371" s="154" customFormat="1" ht="15"/>
    <row r="1372" s="154" customFormat="1" ht="15"/>
    <row r="1373" s="154" customFormat="1" ht="15"/>
    <row r="1374" s="154" customFormat="1" ht="15"/>
    <row r="1375" s="154" customFormat="1" ht="15"/>
    <row r="1376" s="154" customFormat="1" ht="15"/>
    <row r="1377" s="154" customFormat="1" ht="15"/>
    <row r="1378" s="154" customFormat="1" ht="15"/>
    <row r="1379" s="154" customFormat="1" ht="15"/>
    <row r="1380" s="154" customFormat="1" ht="15"/>
    <row r="1381" s="154" customFormat="1" ht="15"/>
    <row r="1382" s="154" customFormat="1" ht="15"/>
    <row r="1383" s="154" customFormat="1" ht="15"/>
    <row r="1384" s="154" customFormat="1" ht="15"/>
    <row r="1385" s="154" customFormat="1" ht="15"/>
    <row r="1386" s="154" customFormat="1" ht="15"/>
    <row r="1387" s="154" customFormat="1" ht="15"/>
    <row r="1388" s="154" customFormat="1" ht="15"/>
    <row r="1389" s="154" customFormat="1" ht="15"/>
    <row r="1390" s="154" customFormat="1" ht="15"/>
    <row r="1391" s="154" customFormat="1" ht="15"/>
    <row r="1392" s="154" customFormat="1" ht="15"/>
    <row r="1393" s="154" customFormat="1" ht="15"/>
    <row r="1394" s="154" customFormat="1" ht="15"/>
    <row r="1395" s="154" customFormat="1" ht="15"/>
    <row r="1396" s="154" customFormat="1" ht="15"/>
    <row r="1397" s="154" customFormat="1" ht="15"/>
    <row r="1398" s="154" customFormat="1" ht="15"/>
    <row r="1399" s="154" customFormat="1" ht="15"/>
    <row r="1400" s="154" customFormat="1" ht="15"/>
    <row r="1401" s="154" customFormat="1" ht="15"/>
    <row r="1402" s="154" customFormat="1" ht="15"/>
    <row r="1403" s="154" customFormat="1" ht="15"/>
    <row r="1404" s="154" customFormat="1" ht="15"/>
    <row r="1405" s="154" customFormat="1" ht="15"/>
    <row r="1406" s="154" customFormat="1" ht="15"/>
    <row r="1407" s="154" customFormat="1" ht="15"/>
    <row r="1408" s="154" customFormat="1" ht="15"/>
    <row r="1409" s="154" customFormat="1" ht="15"/>
    <row r="1410" s="154" customFormat="1" ht="15"/>
    <row r="1411" s="154" customFormat="1" ht="15"/>
    <row r="1412" s="154" customFormat="1" ht="15"/>
    <row r="1413" s="154" customFormat="1" ht="15"/>
    <row r="1414" s="154" customFormat="1" ht="15"/>
    <row r="1415" s="154" customFormat="1" ht="15"/>
    <row r="1416" s="154" customFormat="1" ht="15"/>
    <row r="1417" s="154" customFormat="1" ht="15"/>
    <row r="1418" s="154" customFormat="1" ht="15"/>
    <row r="1419" s="154" customFormat="1" ht="15"/>
    <row r="1420" s="154" customFormat="1" ht="15"/>
    <row r="1421" s="154" customFormat="1" ht="15"/>
    <row r="1422" s="154" customFormat="1" ht="15"/>
    <row r="1423" s="154" customFormat="1" ht="15"/>
    <row r="1424" s="154" customFormat="1" ht="15"/>
    <row r="1425" s="154" customFormat="1" ht="15"/>
    <row r="1426" s="154" customFormat="1" ht="15"/>
    <row r="1427" s="154" customFormat="1" ht="15"/>
    <row r="1428" s="154" customFormat="1" ht="15"/>
    <row r="1429" s="154" customFormat="1" ht="15"/>
    <row r="1430" s="154" customFormat="1" ht="15"/>
    <row r="1431" s="154" customFormat="1" ht="15"/>
    <row r="1432" s="154" customFormat="1" ht="15"/>
    <row r="1433" s="154" customFormat="1" ht="15"/>
    <row r="1434" s="154" customFormat="1" ht="15"/>
    <row r="1435" s="154" customFormat="1" ht="15"/>
    <row r="1436" s="154" customFormat="1" ht="15"/>
    <row r="1437" s="154" customFormat="1" ht="15"/>
    <row r="1438" s="154" customFormat="1" ht="15"/>
    <row r="1439" s="154" customFormat="1" ht="15"/>
    <row r="1440" s="154" customFormat="1" ht="15"/>
    <row r="1441" s="154" customFormat="1" ht="15"/>
    <row r="1442" s="154" customFormat="1" ht="15"/>
    <row r="1443" s="154" customFormat="1" ht="15"/>
    <row r="1444" s="154" customFormat="1" ht="15"/>
    <row r="1445" s="154" customFormat="1" ht="15"/>
    <row r="1446" s="154" customFormat="1" ht="15"/>
    <row r="1447" s="154" customFormat="1" ht="15"/>
    <row r="1448" s="154" customFormat="1" ht="15"/>
    <row r="1449" s="154" customFormat="1" ht="15"/>
    <row r="1450" s="154" customFormat="1" ht="15"/>
    <row r="1451" s="154" customFormat="1" ht="15"/>
    <row r="1452" s="154" customFormat="1" ht="15"/>
    <row r="1453" s="154" customFormat="1" ht="15"/>
    <row r="1454" s="154" customFormat="1" ht="15"/>
    <row r="1455" s="154" customFormat="1" ht="15"/>
    <row r="1456" s="154" customFormat="1" ht="15"/>
    <row r="1457" s="154" customFormat="1" ht="15"/>
    <row r="1458" s="154" customFormat="1" ht="15"/>
    <row r="1459" s="154" customFormat="1" ht="15"/>
    <row r="1460" s="154" customFormat="1" ht="15"/>
    <row r="1461" s="154" customFormat="1" ht="15"/>
    <row r="1462" s="154" customFormat="1" ht="15"/>
    <row r="1463" s="154" customFormat="1" ht="15"/>
    <row r="1464" s="154" customFormat="1" ht="15"/>
    <row r="1465" s="154" customFormat="1" ht="15"/>
    <row r="1466" s="154" customFormat="1" ht="15"/>
    <row r="1467" s="154" customFormat="1" ht="15"/>
    <row r="1468" s="154" customFormat="1" ht="15"/>
    <row r="1469" s="154" customFormat="1" ht="15"/>
    <row r="1470" s="154" customFormat="1" ht="15"/>
    <row r="1471" s="154" customFormat="1" ht="15"/>
    <row r="1472" s="154" customFormat="1" ht="15"/>
    <row r="1473" s="154" customFormat="1" ht="15"/>
    <row r="1474" s="154" customFormat="1" ht="15"/>
    <row r="1475" s="154" customFormat="1" ht="15"/>
    <row r="1476" s="154" customFormat="1" ht="15"/>
    <row r="1477" s="154" customFormat="1" ht="15"/>
    <row r="1478" s="154" customFormat="1" ht="15"/>
    <row r="1479" s="154" customFormat="1" ht="15"/>
    <row r="1480" s="154" customFormat="1" ht="15"/>
    <row r="1481" s="154" customFormat="1" ht="15"/>
    <row r="1482" s="154" customFormat="1" ht="15"/>
    <row r="1483" s="154" customFormat="1" ht="15"/>
    <row r="1484" s="154" customFormat="1" ht="15"/>
    <row r="1485" s="154" customFormat="1" ht="15"/>
    <row r="1486" s="154" customFormat="1" ht="15"/>
    <row r="1487" s="154" customFormat="1" ht="15"/>
    <row r="1488" s="154" customFormat="1" ht="15"/>
    <row r="1489" s="154" customFormat="1" ht="15"/>
    <row r="1490" s="154" customFormat="1" ht="15"/>
    <row r="1491" s="154" customFormat="1" ht="15"/>
    <row r="1492" s="154" customFormat="1" ht="15"/>
    <row r="1493" s="154" customFormat="1" ht="15"/>
    <row r="1494" s="154" customFormat="1" ht="15"/>
    <row r="1495" s="154" customFormat="1" ht="15"/>
    <row r="1496" s="154" customFormat="1" ht="15"/>
    <row r="1497" s="154" customFormat="1" ht="15"/>
    <row r="1498" s="154" customFormat="1" ht="15"/>
    <row r="1499" s="154" customFormat="1" ht="15"/>
    <row r="1500" s="154" customFormat="1" ht="15"/>
    <row r="1501" s="154" customFormat="1" ht="15"/>
    <row r="1502" s="154" customFormat="1" ht="15"/>
    <row r="1503" s="154" customFormat="1" ht="15"/>
    <row r="1504" s="154" customFormat="1" ht="15"/>
    <row r="1505" s="154" customFormat="1" ht="15"/>
    <row r="1506" s="154" customFormat="1" ht="15"/>
    <row r="1507" s="154" customFormat="1" ht="15"/>
    <row r="1508" s="154" customFormat="1" ht="15"/>
    <row r="1509" s="154" customFormat="1" ht="15"/>
    <row r="1510" s="154" customFormat="1" ht="15"/>
    <row r="1511" s="154" customFormat="1" ht="15"/>
    <row r="1512" s="154" customFormat="1" ht="15"/>
    <row r="1513" s="154" customFormat="1" ht="15"/>
    <row r="1514" s="154" customFormat="1" ht="15"/>
    <row r="1515" s="154" customFormat="1" ht="15"/>
    <row r="1516" s="154" customFormat="1" ht="15"/>
    <row r="1517" s="154" customFormat="1" ht="15"/>
    <row r="1518" s="154" customFormat="1" ht="15"/>
    <row r="1519" s="154" customFormat="1" ht="15"/>
    <row r="1520" s="154" customFormat="1" ht="15"/>
    <row r="1521" s="154" customFormat="1" ht="15"/>
    <row r="1522" s="154" customFormat="1" ht="15"/>
    <row r="1523" s="154" customFormat="1" ht="15"/>
    <row r="1524" s="154" customFormat="1" ht="15"/>
    <row r="1525" s="154" customFormat="1" ht="15"/>
    <row r="1526" s="154" customFormat="1" ht="15"/>
    <row r="1527" s="154" customFormat="1" ht="15"/>
    <row r="1528" s="154" customFormat="1" ht="15"/>
    <row r="1529" s="154" customFormat="1" ht="15"/>
    <row r="1530" s="154" customFormat="1" ht="15"/>
    <row r="1531" s="154" customFormat="1" ht="15"/>
    <row r="1532" s="154" customFormat="1" ht="15"/>
    <row r="1533" s="154" customFormat="1" ht="15"/>
    <row r="1534" s="154" customFormat="1" ht="15"/>
    <row r="1535" s="154" customFormat="1" ht="15"/>
    <row r="1536" s="154" customFormat="1" ht="15"/>
    <row r="1537" s="154" customFormat="1" ht="15"/>
    <row r="1538" s="154" customFormat="1" ht="15"/>
    <row r="1539" s="154" customFormat="1" ht="15"/>
    <row r="1540" s="154" customFormat="1" ht="15"/>
    <row r="1541" s="154" customFormat="1" ht="15"/>
    <row r="1542" s="154" customFormat="1" ht="15"/>
    <row r="1543" s="154" customFormat="1" ht="15"/>
    <row r="1544" s="154" customFormat="1" ht="15"/>
    <row r="1545" s="154" customFormat="1" ht="15"/>
    <row r="1546" s="154" customFormat="1" ht="15"/>
    <row r="1547" s="154" customFormat="1" ht="15"/>
    <row r="1548" s="154" customFormat="1" ht="15"/>
    <row r="1549" s="154" customFormat="1" ht="15"/>
    <row r="1550" s="154" customFormat="1" ht="15"/>
    <row r="1551" s="154" customFormat="1" ht="15"/>
    <row r="1552" s="154" customFormat="1" ht="15"/>
    <row r="1553" s="154" customFormat="1" ht="15"/>
    <row r="1554" s="154" customFormat="1" ht="15"/>
    <row r="1555" s="154" customFormat="1" ht="15"/>
    <row r="1556" s="154" customFormat="1" ht="15"/>
    <row r="1557" s="154" customFormat="1" ht="15"/>
    <row r="1558" s="154" customFormat="1" ht="15"/>
    <row r="1559" s="154" customFormat="1" ht="15"/>
    <row r="1560" s="154" customFormat="1" ht="15"/>
    <row r="1561" s="154" customFormat="1" ht="15"/>
    <row r="1562" s="154" customFormat="1" ht="15"/>
    <row r="1563" s="154" customFormat="1" ht="15"/>
    <row r="1564" s="154" customFormat="1" ht="15"/>
    <row r="1565" s="154" customFormat="1" ht="15"/>
    <row r="1566" s="154" customFormat="1" ht="15"/>
    <row r="1567" s="154" customFormat="1" ht="15"/>
    <row r="1568" s="154" customFormat="1" ht="15"/>
    <row r="1569" s="154" customFormat="1" ht="15"/>
    <row r="1570" s="154" customFormat="1" ht="15"/>
    <row r="1571" s="154" customFormat="1" ht="15"/>
    <row r="1572" s="154" customFormat="1" ht="15"/>
    <row r="1573" s="154" customFormat="1" ht="15"/>
    <row r="1574" s="154" customFormat="1" ht="15"/>
    <row r="1575" s="154" customFormat="1" ht="15"/>
    <row r="1576" s="154" customFormat="1" ht="15"/>
    <row r="1577" s="154" customFormat="1" ht="15"/>
    <row r="1578" s="154" customFormat="1" ht="15"/>
    <row r="1579" s="154" customFormat="1" ht="15"/>
    <row r="1580" s="154" customFormat="1" ht="15"/>
    <row r="1581" s="154" customFormat="1" ht="15"/>
    <row r="1582" s="154" customFormat="1" ht="15"/>
    <row r="1583" s="154" customFormat="1" ht="15"/>
    <row r="1584" s="154" customFormat="1" ht="15"/>
    <row r="1585" s="154" customFormat="1" ht="15"/>
    <row r="1586" s="154" customFormat="1" ht="15"/>
    <row r="1587" s="154" customFormat="1" ht="15"/>
    <row r="1588" s="154" customFormat="1" ht="15"/>
    <row r="1589" s="154" customFormat="1" ht="15"/>
    <row r="1590" s="154" customFormat="1" ht="15"/>
    <row r="1591" s="154" customFormat="1" ht="15"/>
    <row r="1592" s="154" customFormat="1" ht="15"/>
    <row r="1593" s="154" customFormat="1" ht="15"/>
    <row r="1594" s="154" customFormat="1" ht="15"/>
    <row r="1595" s="154" customFormat="1" ht="15"/>
    <row r="1596" s="154" customFormat="1" ht="15"/>
    <row r="1597" s="154" customFormat="1" ht="15"/>
    <row r="1598" s="154" customFormat="1" ht="15"/>
    <row r="1599" s="154" customFormat="1" ht="15"/>
    <row r="1600" s="154" customFormat="1" ht="15"/>
    <row r="1601" s="154" customFormat="1" ht="15"/>
    <row r="1602" s="154" customFormat="1" ht="15"/>
    <row r="1603" s="154" customFormat="1" ht="15"/>
    <row r="1604" s="154" customFormat="1" ht="15"/>
    <row r="1605" s="154" customFormat="1" ht="15"/>
    <row r="1606" s="154" customFormat="1" ht="15"/>
    <row r="1607" s="154" customFormat="1" ht="15"/>
    <row r="1608" s="154" customFormat="1" ht="15"/>
    <row r="1609" s="154" customFormat="1" ht="15"/>
    <row r="1610" s="154" customFormat="1" ht="15"/>
    <row r="1611" s="154" customFormat="1" ht="15"/>
    <row r="1612" s="154" customFormat="1" ht="15"/>
    <row r="1613" s="154" customFormat="1" ht="15"/>
    <row r="1614" s="154" customFormat="1" ht="15"/>
    <row r="1615" s="154" customFormat="1" ht="15"/>
    <row r="1616" s="154" customFormat="1" ht="15"/>
    <row r="1617" s="154" customFormat="1" ht="15"/>
    <row r="1618" s="154" customFormat="1" ht="15"/>
    <row r="1619" s="154" customFormat="1" ht="15"/>
    <row r="1620" s="154" customFormat="1" ht="15"/>
    <row r="1621" s="154" customFormat="1" ht="15"/>
    <row r="1622" s="154" customFormat="1" ht="15"/>
    <row r="1623" s="154" customFormat="1" ht="15"/>
    <row r="1624" s="154" customFormat="1" ht="15"/>
    <row r="1625" s="154" customFormat="1" ht="15"/>
    <row r="1626" s="154" customFormat="1" ht="15"/>
    <row r="1627" s="154" customFormat="1" ht="15"/>
    <row r="1628" s="154" customFormat="1" ht="15"/>
    <row r="1629" s="154" customFormat="1" ht="15"/>
    <row r="1630" s="154" customFormat="1" ht="15"/>
    <row r="1631" s="154" customFormat="1" ht="15"/>
    <row r="1632" s="154" customFormat="1" ht="15"/>
    <row r="1633" s="154" customFormat="1" ht="15"/>
    <row r="1634" s="154" customFormat="1" ht="15"/>
    <row r="1635" s="154" customFormat="1" ht="15"/>
    <row r="1636" s="154" customFormat="1" ht="15"/>
    <row r="1637" s="154" customFormat="1" ht="15"/>
    <row r="1638" s="154" customFormat="1" ht="15"/>
    <row r="1639" s="154" customFormat="1" ht="15"/>
    <row r="1640" s="154" customFormat="1" ht="15"/>
    <row r="1641" s="154" customFormat="1" ht="15"/>
    <row r="1642" s="154" customFormat="1" ht="15"/>
    <row r="1643" s="154" customFormat="1" ht="15"/>
    <row r="1644" s="154" customFormat="1" ht="15"/>
    <row r="1645" s="154" customFormat="1" ht="15"/>
    <row r="1646" s="154" customFormat="1" ht="15"/>
    <row r="1647" s="154" customFormat="1" ht="15"/>
    <row r="1648" s="154" customFormat="1" ht="15"/>
    <row r="1649" s="154" customFormat="1" ht="15"/>
    <row r="1650" s="154" customFormat="1" ht="15"/>
    <row r="1651" s="154" customFormat="1" ht="15"/>
    <row r="1652" s="154" customFormat="1" ht="15"/>
    <row r="1653" s="154" customFormat="1" ht="15"/>
    <row r="1654" s="154" customFormat="1" ht="15"/>
    <row r="1655" s="154" customFormat="1" ht="15"/>
    <row r="1656" s="154" customFormat="1" ht="15"/>
    <row r="1657" s="154" customFormat="1" ht="15"/>
    <row r="1658" s="154" customFormat="1" ht="15"/>
    <row r="1659" s="154" customFormat="1" ht="15"/>
    <row r="1660" s="154" customFormat="1" ht="15"/>
    <row r="1661" s="154" customFormat="1" ht="15"/>
    <row r="1662" s="154" customFormat="1" ht="15"/>
    <row r="1663" s="154" customFormat="1" ht="15"/>
    <row r="1664" s="154" customFormat="1" ht="15"/>
    <row r="1665" s="154" customFormat="1" ht="15"/>
    <row r="1666" s="154" customFormat="1" ht="15"/>
    <row r="1667" s="154" customFormat="1" ht="15"/>
    <row r="1668" s="154" customFormat="1" ht="15"/>
    <row r="1669" s="154" customFormat="1" ht="15"/>
    <row r="1670" s="154" customFormat="1" ht="15"/>
    <row r="1671" s="154" customFormat="1" ht="15"/>
    <row r="1672" s="154" customFormat="1" ht="15"/>
    <row r="1673" s="154" customFormat="1" ht="15"/>
    <row r="1674" s="154" customFormat="1" ht="15"/>
    <row r="1675" s="154" customFormat="1" ht="15"/>
    <row r="1676" s="154" customFormat="1" ht="15"/>
    <row r="1677" s="154" customFormat="1" ht="15"/>
    <row r="1678" s="154" customFormat="1" ht="15"/>
    <row r="1679" s="154" customFormat="1" ht="15"/>
    <row r="1680" s="154" customFormat="1" ht="15"/>
    <row r="1681" s="154" customFormat="1" ht="15"/>
    <row r="1682" s="154" customFormat="1" ht="15"/>
    <row r="1683" s="154" customFormat="1" ht="15"/>
    <row r="1684" s="154" customFormat="1" ht="15"/>
    <row r="1685" s="154" customFormat="1" ht="15"/>
    <row r="1686" s="154" customFormat="1" ht="15"/>
    <row r="1687" s="154" customFormat="1" ht="15"/>
    <row r="1688" s="154" customFormat="1" ht="15"/>
    <row r="1689" s="154" customFormat="1" ht="15"/>
    <row r="1690" s="154" customFormat="1" ht="15"/>
    <row r="1691" s="154" customFormat="1" ht="15"/>
    <row r="1692" s="154" customFormat="1" ht="15"/>
    <row r="1693" s="154" customFormat="1" ht="15"/>
    <row r="1694" s="154" customFormat="1" ht="15"/>
    <row r="1695" s="154" customFormat="1" ht="15"/>
    <row r="1696" s="154" customFormat="1" ht="15"/>
    <row r="1697" s="154" customFormat="1" ht="15"/>
    <row r="1698" s="154" customFormat="1" ht="15"/>
    <row r="1699" s="154" customFormat="1" ht="15"/>
    <row r="1700" s="154" customFormat="1" ht="15"/>
    <row r="1701" s="154" customFormat="1" ht="15"/>
    <row r="1702" s="154" customFormat="1" ht="15"/>
    <row r="1703" s="154" customFormat="1" ht="15"/>
    <row r="1704" s="154" customFormat="1" ht="15"/>
    <row r="1705" s="154" customFormat="1" ht="15"/>
    <row r="1706" s="154" customFormat="1" ht="15"/>
    <row r="1707" s="154" customFormat="1" ht="15"/>
    <row r="1708" s="154" customFormat="1" ht="15"/>
    <row r="1709" s="154" customFormat="1" ht="15"/>
    <row r="1710" s="154" customFormat="1" ht="15"/>
    <row r="1711" s="154" customFormat="1" ht="15"/>
    <row r="1712" s="154" customFormat="1" ht="15"/>
    <row r="1713" s="154" customFormat="1" ht="15"/>
    <row r="1714" s="154" customFormat="1" ht="15"/>
    <row r="1715" s="154" customFormat="1" ht="15"/>
    <row r="1716" s="154" customFormat="1" ht="15"/>
    <row r="1717" s="154" customFormat="1" ht="15"/>
    <row r="1718" s="154" customFormat="1" ht="15"/>
    <row r="1719" s="154" customFormat="1" ht="15"/>
    <row r="1720" s="154" customFormat="1" ht="15"/>
    <row r="1721" s="154" customFormat="1" ht="15"/>
    <row r="1722" s="154" customFormat="1" ht="15"/>
    <row r="1723" s="154" customFormat="1" ht="15"/>
    <row r="1724" s="154" customFormat="1" ht="15"/>
    <row r="1725" s="154" customFormat="1" ht="15"/>
    <row r="1726" s="154" customFormat="1" ht="15"/>
    <row r="1727" s="154" customFormat="1" ht="15"/>
    <row r="1728" s="154" customFormat="1" ht="15"/>
    <row r="1729" s="154" customFormat="1" ht="15"/>
    <row r="1730" s="154" customFormat="1" ht="15"/>
    <row r="1731" s="154" customFormat="1" ht="15"/>
    <row r="1732" s="154" customFormat="1" ht="15"/>
    <row r="1733" s="154" customFormat="1" ht="15"/>
    <row r="1734" s="154" customFormat="1" ht="15"/>
    <row r="1735" s="154" customFormat="1" ht="15"/>
    <row r="1736" s="154" customFormat="1" ht="15"/>
    <row r="1737" s="154" customFormat="1" ht="15"/>
    <row r="1738" s="154" customFormat="1" ht="15"/>
    <row r="1739" s="154" customFormat="1" ht="15"/>
    <row r="1740" s="154" customFormat="1" ht="15"/>
    <row r="1741" s="154" customFormat="1" ht="15"/>
    <row r="1742" s="154" customFormat="1" ht="15"/>
    <row r="1743" s="154" customFormat="1" ht="15"/>
    <row r="1744" s="154" customFormat="1" ht="15"/>
    <row r="1745" s="154" customFormat="1" ht="15"/>
    <row r="1746" s="154" customFormat="1" ht="15"/>
    <row r="1747" s="154" customFormat="1" ht="15"/>
    <row r="1748" s="154" customFormat="1" ht="15"/>
    <row r="1749" s="154" customFormat="1" ht="15"/>
    <row r="1750" s="154" customFormat="1" ht="15"/>
    <row r="1751" s="154" customFormat="1" ht="15"/>
    <row r="1752" s="154" customFormat="1" ht="15"/>
    <row r="1753" s="154" customFormat="1" ht="15"/>
    <row r="1754" s="154" customFormat="1" ht="15"/>
    <row r="1755" s="154" customFormat="1" ht="15"/>
    <row r="1756" s="154" customFormat="1" ht="15"/>
    <row r="1757" s="154" customFormat="1" ht="15"/>
    <row r="1758" s="154" customFormat="1" ht="15"/>
    <row r="1759" s="154" customFormat="1" ht="15"/>
    <row r="1760" s="154" customFormat="1" ht="15"/>
    <row r="1761" s="154" customFormat="1" ht="15"/>
    <row r="1762" s="154" customFormat="1" ht="15"/>
    <row r="1763" s="154" customFormat="1" ht="15"/>
    <row r="1764" s="154" customFormat="1" ht="15"/>
    <row r="1765" s="154" customFormat="1" ht="15"/>
    <row r="1766" s="154" customFormat="1" ht="15"/>
    <row r="1767" s="154" customFormat="1" ht="15"/>
    <row r="1768" s="154" customFormat="1" ht="15"/>
    <row r="1769" s="154" customFormat="1" ht="15"/>
    <row r="1770" s="154" customFormat="1" ht="15"/>
    <row r="1771" s="154" customFormat="1" ht="15"/>
    <row r="1772" s="154" customFormat="1" ht="15"/>
    <row r="1773" s="154" customFormat="1" ht="15"/>
    <row r="1774" s="154" customFormat="1" ht="15"/>
    <row r="1775" s="154" customFormat="1" ht="15"/>
    <row r="1776" s="154" customFormat="1" ht="15"/>
    <row r="1777" s="154" customFormat="1" ht="15"/>
    <row r="1778" s="154" customFormat="1" ht="15"/>
    <row r="1779" s="154" customFormat="1" ht="15"/>
    <row r="1780" s="154" customFormat="1" ht="15"/>
    <row r="1781" s="154" customFormat="1" ht="15"/>
    <row r="1782" s="154" customFormat="1" ht="15"/>
    <row r="1783" s="154" customFormat="1" ht="15"/>
    <row r="1784" s="154" customFormat="1" ht="15"/>
    <row r="1785" s="154" customFormat="1" ht="15"/>
    <row r="1786" s="154" customFormat="1" ht="15"/>
    <row r="1787" s="154" customFormat="1" ht="15"/>
    <row r="1788" s="154" customFormat="1" ht="15"/>
    <row r="1789" s="154" customFormat="1" ht="15"/>
    <row r="1790" s="154" customFormat="1" ht="15"/>
    <row r="1791" s="154" customFormat="1" ht="15"/>
    <row r="1792" s="154" customFormat="1" ht="15"/>
    <row r="1793" s="154" customFormat="1" ht="15"/>
    <row r="1794" s="154" customFormat="1" ht="15"/>
    <row r="1795" s="154" customFormat="1" ht="15"/>
    <row r="1796" s="154" customFormat="1" ht="15"/>
    <row r="1797" s="154" customFormat="1" ht="15"/>
    <row r="1798" s="154" customFormat="1" ht="15"/>
    <row r="1799" s="154" customFormat="1" ht="15"/>
    <row r="1800" s="154" customFormat="1" ht="15"/>
    <row r="1801" s="154" customFormat="1" ht="15"/>
    <row r="1802" s="154" customFormat="1" ht="15"/>
    <row r="1803" s="154" customFormat="1" ht="15"/>
    <row r="1804" s="154" customFormat="1" ht="15"/>
    <row r="1805" s="154" customFormat="1" ht="15"/>
    <row r="1806" s="154" customFormat="1" ht="15"/>
    <row r="1807" s="154" customFormat="1" ht="15"/>
    <row r="1808" s="154" customFormat="1" ht="15"/>
    <row r="1809" s="154" customFormat="1" ht="15"/>
    <row r="1810" s="154" customFormat="1" ht="15"/>
    <row r="1811" s="154" customFormat="1" ht="15"/>
    <row r="1812" s="154" customFormat="1" ht="15"/>
    <row r="1813" s="154" customFormat="1" ht="15"/>
    <row r="1814" s="154" customFormat="1" ht="15"/>
    <row r="1815" s="154" customFormat="1" ht="15"/>
    <row r="1816" s="154" customFormat="1" ht="15"/>
    <row r="1817" s="154" customFormat="1" ht="15"/>
    <row r="1818" s="154" customFormat="1" ht="15"/>
    <row r="1819" s="154" customFormat="1" ht="15"/>
    <row r="1820" s="154" customFormat="1" ht="15"/>
    <row r="1821" s="154" customFormat="1" ht="15"/>
    <row r="1822" s="154" customFormat="1" ht="15"/>
    <row r="1823" s="154" customFormat="1" ht="15"/>
    <row r="1824" s="154" customFormat="1" ht="15"/>
    <row r="1825" s="154" customFormat="1" ht="15"/>
    <row r="1826" s="154" customFormat="1" ht="15"/>
    <row r="1827" s="154" customFormat="1" ht="15"/>
    <row r="1828" s="154" customFormat="1" ht="15"/>
    <row r="1829" s="154" customFormat="1" ht="15"/>
    <row r="1830" s="154" customFormat="1" ht="15"/>
    <row r="1831" s="154" customFormat="1" ht="15"/>
    <row r="1832" s="154" customFormat="1" ht="15"/>
    <row r="1833" s="154" customFormat="1" ht="15"/>
    <row r="1834" s="154" customFormat="1" ht="15"/>
    <row r="1835" s="154" customFormat="1" ht="15"/>
    <row r="1836" s="154" customFormat="1" ht="15"/>
    <row r="1837" s="154" customFormat="1" ht="15"/>
    <row r="1838" s="154" customFormat="1" ht="15"/>
    <row r="1839" s="154" customFormat="1" ht="15"/>
    <row r="1840" s="154" customFormat="1" ht="15"/>
    <row r="1841" s="154" customFormat="1" ht="15"/>
    <row r="1842" s="154" customFormat="1" ht="15"/>
    <row r="1843" s="154" customFormat="1" ht="15"/>
    <row r="1844" s="154" customFormat="1" ht="15"/>
    <row r="1845" s="154" customFormat="1" ht="15"/>
    <row r="1846" s="154" customFormat="1" ht="15"/>
    <row r="1847" s="154" customFormat="1" ht="15"/>
    <row r="1848" s="154" customFormat="1" ht="15"/>
    <row r="1849" s="154" customFormat="1" ht="15"/>
    <row r="1850" s="154" customFormat="1" ht="15"/>
    <row r="1851" s="154" customFormat="1" ht="15"/>
    <row r="1852" s="154" customFormat="1" ht="15"/>
    <row r="1853" s="154" customFormat="1" ht="15"/>
    <row r="1854" s="154" customFormat="1" ht="15"/>
    <row r="1855" s="154" customFormat="1" ht="15"/>
    <row r="1856" s="154" customFormat="1" ht="15"/>
    <row r="1857" s="154" customFormat="1" ht="15"/>
    <row r="1858" s="154" customFormat="1" ht="15"/>
    <row r="1859" s="154" customFormat="1" ht="15"/>
    <row r="1860" s="154" customFormat="1" ht="15"/>
    <row r="1861" s="154" customFormat="1" ht="15"/>
    <row r="1862" s="154" customFormat="1" ht="15"/>
    <row r="1863" s="154" customFormat="1" ht="15"/>
    <row r="1864" s="154" customFormat="1" ht="15"/>
    <row r="1865" s="154" customFormat="1" ht="15"/>
    <row r="1866" s="154" customFormat="1" ht="15"/>
    <row r="1867" s="154" customFormat="1" ht="15"/>
    <row r="1868" s="154" customFormat="1" ht="15"/>
    <row r="1869" s="154" customFormat="1" ht="15"/>
    <row r="1870" s="154" customFormat="1" ht="15"/>
    <row r="1871" s="154" customFormat="1" ht="15"/>
    <row r="1872" s="154" customFormat="1" ht="15"/>
    <row r="1873" s="154" customFormat="1" ht="15"/>
    <row r="1874" s="154" customFormat="1" ht="15"/>
    <row r="1875" s="154" customFormat="1" ht="15"/>
    <row r="1876" s="154" customFormat="1" ht="15"/>
    <row r="1877" s="154" customFormat="1" ht="15"/>
    <row r="1878" s="154" customFormat="1" ht="15"/>
    <row r="1879" s="154" customFormat="1" ht="15"/>
    <row r="1880" s="154" customFormat="1" ht="15"/>
    <row r="1881" s="154" customFormat="1" ht="15"/>
    <row r="1882" s="154" customFormat="1" ht="15"/>
    <row r="1883" s="154" customFormat="1" ht="15"/>
    <row r="1884" s="154" customFormat="1" ht="15"/>
    <row r="1885" s="154" customFormat="1" ht="15"/>
    <row r="1886" s="154" customFormat="1" ht="15"/>
    <row r="1887" s="154" customFormat="1" ht="15"/>
    <row r="1888" s="154" customFormat="1" ht="15"/>
    <row r="1889" s="154" customFormat="1" ht="15"/>
    <row r="1890" s="154" customFormat="1" ht="15"/>
    <row r="1891" s="154" customFormat="1" ht="15"/>
    <row r="1892" s="154" customFormat="1" ht="15"/>
    <row r="1893" s="154" customFormat="1" ht="15"/>
    <row r="1894" s="154" customFormat="1" ht="15"/>
    <row r="1895" s="154" customFormat="1" ht="15"/>
    <row r="1896" s="154" customFormat="1" ht="15"/>
    <row r="1897" s="154" customFormat="1" ht="15"/>
    <row r="1898" s="154" customFormat="1" ht="15"/>
    <row r="1899" s="154" customFormat="1" ht="15"/>
    <row r="1900" s="154" customFormat="1" ht="15"/>
    <row r="1901" s="154" customFormat="1" ht="15"/>
    <row r="1902" s="154" customFormat="1" ht="15"/>
    <row r="1903" s="154" customFormat="1" ht="15"/>
    <row r="1904" s="154" customFormat="1" ht="15"/>
    <row r="1905" s="154" customFormat="1" ht="15"/>
    <row r="1906" s="154" customFormat="1" ht="15"/>
    <row r="1907" s="154" customFormat="1" ht="15"/>
    <row r="1908" s="154" customFormat="1" ht="15"/>
    <row r="1909" s="154" customFormat="1" ht="15"/>
    <row r="1910" s="154" customFormat="1" ht="15"/>
    <row r="1911" s="154" customFormat="1" ht="15"/>
    <row r="1912" s="154" customFormat="1" ht="15"/>
    <row r="1913" s="154" customFormat="1" ht="15"/>
    <row r="1914" s="154" customFormat="1" ht="15"/>
    <row r="1915" s="154" customFormat="1" ht="15"/>
    <row r="1916" s="154" customFormat="1" ht="15"/>
    <row r="1917" s="154" customFormat="1" ht="15"/>
    <row r="1918" s="154" customFormat="1" ht="15"/>
    <row r="1919" s="154" customFormat="1" ht="15"/>
    <row r="1920" s="154" customFormat="1" ht="15"/>
    <row r="1921" s="154" customFormat="1" ht="15"/>
    <row r="1922" s="154" customFormat="1" ht="15"/>
    <row r="1923" s="154" customFormat="1" ht="15"/>
    <row r="1924" s="154" customFormat="1" ht="15"/>
    <row r="1925" s="154" customFormat="1" ht="15"/>
    <row r="1926" s="154" customFormat="1" ht="15"/>
    <row r="1927" s="154" customFormat="1" ht="15"/>
    <row r="1928" s="154" customFormat="1" ht="15"/>
    <row r="1929" s="154" customFormat="1" ht="15"/>
    <row r="1930" s="154" customFormat="1" ht="15"/>
    <row r="1931" s="154" customFormat="1" ht="15"/>
    <row r="1932" s="154" customFormat="1" ht="15"/>
    <row r="1933" s="154" customFormat="1" ht="15"/>
    <row r="1934" s="154" customFormat="1" ht="15"/>
    <row r="1935" s="154" customFormat="1" ht="15"/>
    <row r="1936" s="154" customFormat="1" ht="15"/>
    <row r="1937" s="154" customFormat="1" ht="15"/>
    <row r="1938" s="154" customFormat="1" ht="15"/>
    <row r="1939" s="154" customFormat="1" ht="15"/>
    <row r="1940" s="154" customFormat="1" ht="15"/>
    <row r="1941" s="154" customFormat="1" ht="15"/>
    <row r="1942" s="154" customFormat="1" ht="15"/>
    <row r="1943" s="154" customFormat="1" ht="15"/>
    <row r="1944" s="154" customFormat="1" ht="15"/>
    <row r="1945" s="154" customFormat="1" ht="15"/>
    <row r="1946" s="154" customFormat="1" ht="15"/>
    <row r="1947" s="154" customFormat="1" ht="15"/>
    <row r="1948" s="154" customFormat="1" ht="15"/>
    <row r="1949" s="154" customFormat="1" ht="15"/>
    <row r="1950" s="154" customFormat="1" ht="15"/>
    <row r="1951" s="154" customFormat="1" ht="15"/>
    <row r="1952" s="154" customFormat="1" ht="15"/>
    <row r="1953" s="154" customFormat="1" ht="15"/>
    <row r="1954" s="154" customFormat="1" ht="15"/>
    <row r="1955" s="154" customFormat="1" ht="15"/>
    <row r="1956" s="154" customFormat="1" ht="15"/>
    <row r="1957" s="154" customFormat="1" ht="15"/>
    <row r="1958" s="154" customFormat="1" ht="15"/>
    <row r="1959" s="154" customFormat="1" ht="15"/>
    <row r="1960" s="154" customFormat="1" ht="15"/>
    <row r="1961" s="154" customFormat="1" ht="15"/>
    <row r="1962" s="154" customFormat="1" ht="15"/>
    <row r="1963" s="154" customFormat="1" ht="15"/>
    <row r="1964" s="154" customFormat="1" ht="15"/>
    <row r="1965" s="154" customFormat="1" ht="15"/>
    <row r="1966" s="154" customFormat="1" ht="15"/>
    <row r="1967" s="154" customFormat="1" ht="15"/>
    <row r="1968" s="154" customFormat="1" ht="15"/>
    <row r="1969" s="154" customFormat="1" ht="15"/>
    <row r="1970" s="154" customFormat="1" ht="15"/>
    <row r="1971" s="154" customFormat="1" ht="15"/>
    <row r="1972" s="154" customFormat="1" ht="15"/>
    <row r="1973" s="154" customFormat="1" ht="15"/>
    <row r="1974" s="154" customFormat="1" ht="15"/>
    <row r="1975" s="154" customFormat="1" ht="15"/>
    <row r="1976" s="154" customFormat="1" ht="15"/>
    <row r="1977" s="154" customFormat="1" ht="15"/>
    <row r="1978" s="154" customFormat="1" ht="15"/>
    <row r="1979" s="154" customFormat="1" ht="15"/>
    <row r="1980" s="154" customFormat="1" ht="15"/>
    <row r="1981" s="154" customFormat="1" ht="15"/>
    <row r="1982" s="154" customFormat="1" ht="15"/>
    <row r="1983" s="154" customFormat="1" ht="15"/>
    <row r="1984" s="154" customFormat="1" ht="15"/>
    <row r="1985" s="154" customFormat="1" ht="15"/>
    <row r="1986" s="154" customFormat="1" ht="15"/>
    <row r="1987" s="154" customFormat="1" ht="15"/>
    <row r="1988" s="154" customFormat="1" ht="15"/>
    <row r="1989" s="154" customFormat="1" ht="15"/>
    <row r="1990" s="154" customFormat="1" ht="15"/>
    <row r="1991" s="154" customFormat="1" ht="15"/>
    <row r="1992" s="154" customFormat="1" ht="15"/>
    <row r="1993" s="154" customFormat="1" ht="15"/>
    <row r="1994" s="154" customFormat="1" ht="15"/>
    <row r="1995" s="154" customFormat="1" ht="15"/>
    <row r="1996" s="154" customFormat="1" ht="15"/>
    <row r="1997" s="154" customFormat="1" ht="15"/>
    <row r="1998" s="154" customFormat="1" ht="15"/>
    <row r="1999" s="154" customFormat="1" ht="15"/>
    <row r="2000" s="154" customFormat="1" ht="15"/>
    <row r="2001" s="154" customFormat="1" ht="15"/>
    <row r="2002" s="154" customFormat="1" ht="15"/>
    <row r="2003" s="154" customFormat="1" ht="15"/>
    <row r="2004" s="154" customFormat="1" ht="15"/>
    <row r="2005" s="154" customFormat="1" ht="15"/>
    <row r="2006" s="154" customFormat="1" ht="15"/>
    <row r="2007" s="154" customFormat="1" ht="15"/>
    <row r="2008" s="154" customFormat="1" ht="15"/>
    <row r="2009" s="154" customFormat="1" ht="15"/>
    <row r="2010" s="154" customFormat="1" ht="15"/>
    <row r="2011" s="154" customFormat="1" ht="15"/>
    <row r="2012" s="154" customFormat="1" ht="15"/>
    <row r="2013" s="154" customFormat="1" ht="15"/>
    <row r="2014" s="154" customFormat="1" ht="15"/>
    <row r="2015" s="154" customFormat="1" ht="15"/>
    <row r="2016" s="154" customFormat="1" ht="15"/>
    <row r="2017" s="154" customFormat="1" ht="15"/>
    <row r="2018" s="154" customFormat="1" ht="15"/>
    <row r="2019" s="154" customFormat="1" ht="15"/>
    <row r="2020" s="154" customFormat="1" ht="15"/>
    <row r="2021" s="154" customFormat="1" ht="15"/>
    <row r="2022" s="154" customFormat="1" ht="15"/>
    <row r="2023" s="154" customFormat="1" ht="15"/>
    <row r="2024" s="154" customFormat="1" ht="15"/>
    <row r="2025" s="154" customFormat="1" ht="15"/>
    <row r="2026" s="154" customFormat="1" ht="15"/>
    <row r="2027" s="154" customFormat="1" ht="15"/>
    <row r="2028" s="154" customFormat="1" ht="15"/>
    <row r="2029" s="154" customFormat="1" ht="15"/>
    <row r="2030" s="154" customFormat="1" ht="15"/>
    <row r="2031" s="154" customFormat="1" ht="15"/>
    <row r="2032" s="154" customFormat="1" ht="15"/>
    <row r="2033" s="154" customFormat="1" ht="15"/>
    <row r="2034" s="154" customFormat="1" ht="15"/>
    <row r="2035" s="154" customFormat="1" ht="15"/>
    <row r="2036" s="154" customFormat="1" ht="15"/>
    <row r="2037" s="154" customFormat="1" ht="15"/>
    <row r="2038" s="154" customFormat="1" ht="15"/>
    <row r="2039" s="154" customFormat="1" ht="15"/>
    <row r="2040" s="154" customFormat="1" ht="15"/>
    <row r="2041" s="154" customFormat="1" ht="15"/>
    <row r="2042" s="154" customFormat="1" ht="15"/>
    <row r="2043" s="154" customFormat="1" ht="15"/>
    <row r="2044" s="154" customFormat="1" ht="15"/>
    <row r="2045" s="154" customFormat="1" ht="15"/>
    <row r="2046" s="154" customFormat="1" ht="15"/>
    <row r="2047" s="154" customFormat="1" ht="15"/>
    <row r="2048" s="154" customFormat="1" ht="15"/>
    <row r="2049" s="154" customFormat="1" ht="15"/>
    <row r="2050" s="154" customFormat="1" ht="15"/>
    <row r="2051" s="154" customFormat="1" ht="15"/>
    <row r="2052" s="154" customFormat="1" ht="15"/>
    <row r="2053" s="154" customFormat="1" ht="15"/>
    <row r="2054" s="154" customFormat="1" ht="15"/>
    <row r="2055" s="154" customFormat="1" ht="15"/>
    <row r="2056" s="154" customFormat="1" ht="15"/>
    <row r="2057" s="154" customFormat="1" ht="15"/>
    <row r="2058" s="154" customFormat="1" ht="15"/>
    <row r="2059" s="154" customFormat="1" ht="15"/>
    <row r="2060" s="154" customFormat="1" ht="15"/>
    <row r="2061" s="154" customFormat="1" ht="15"/>
    <row r="2062" s="154" customFormat="1" ht="15"/>
    <row r="2063" s="154" customFormat="1" ht="15"/>
    <row r="2064" s="154" customFormat="1" ht="15"/>
    <row r="2065" s="154" customFormat="1" ht="15"/>
    <row r="2066" s="154" customFormat="1" ht="15"/>
    <row r="2067" s="154" customFormat="1" ht="15"/>
    <row r="2068" s="154" customFormat="1" ht="15"/>
    <row r="2069" s="154" customFormat="1" ht="15"/>
    <row r="2070" s="154" customFormat="1" ht="15"/>
    <row r="2071" s="154" customFormat="1" ht="15"/>
    <row r="2072" s="154" customFormat="1" ht="15"/>
    <row r="2073" s="154" customFormat="1" ht="15"/>
    <row r="2074" s="154" customFormat="1" ht="15"/>
    <row r="2075" s="154" customFormat="1" ht="15"/>
    <row r="2076" s="154" customFormat="1" ht="15"/>
    <row r="2077" s="154" customFormat="1" ht="15"/>
    <row r="2078" s="154" customFormat="1" ht="15"/>
    <row r="2079" s="154" customFormat="1" ht="15"/>
    <row r="2080" s="154" customFormat="1" ht="15"/>
    <row r="2081" s="154" customFormat="1" ht="15"/>
    <row r="2082" s="154" customFormat="1" ht="15"/>
    <row r="2083" s="154" customFormat="1" ht="15"/>
    <row r="2084" s="154" customFormat="1" ht="15"/>
    <row r="2085" s="154" customFormat="1" ht="15"/>
    <row r="2086" s="154" customFormat="1" ht="15"/>
    <row r="2087" s="154" customFormat="1" ht="15"/>
    <row r="2088" s="154" customFormat="1" ht="15"/>
    <row r="2089" s="154" customFormat="1" ht="15"/>
    <row r="2090" s="154" customFormat="1" ht="15"/>
    <row r="2091" s="154" customFormat="1" ht="15"/>
    <row r="2092" s="154" customFormat="1" ht="15"/>
    <row r="2093" s="154" customFormat="1" ht="15"/>
    <row r="2094" s="154" customFormat="1" ht="15"/>
    <row r="2095" s="154" customFormat="1" ht="15"/>
    <row r="2096" s="154" customFormat="1" ht="15"/>
    <row r="2097" s="154" customFormat="1" ht="15"/>
    <row r="2098" s="154" customFormat="1" ht="15"/>
    <row r="2099" s="154" customFormat="1" ht="15"/>
    <row r="2100" s="154" customFormat="1" ht="15"/>
    <row r="2101" s="154" customFormat="1" ht="15"/>
    <row r="2102" s="154" customFormat="1" ht="15"/>
    <row r="2103" s="154" customFormat="1" ht="15"/>
    <row r="2104" s="154" customFormat="1" ht="15"/>
    <row r="2105" s="154" customFormat="1" ht="15"/>
    <row r="2106" s="154" customFormat="1" ht="15"/>
    <row r="2107" s="154" customFormat="1" ht="15"/>
    <row r="2108" s="154" customFormat="1" ht="15"/>
    <row r="2109" s="154" customFormat="1" ht="15"/>
    <row r="2110" s="154" customFormat="1" ht="15"/>
    <row r="2111" s="154" customFormat="1" ht="15"/>
    <row r="2112" s="154" customFormat="1" ht="15"/>
    <row r="2113" s="154" customFormat="1" ht="15"/>
    <row r="2114" s="154" customFormat="1" ht="15"/>
    <row r="2115" s="154" customFormat="1" ht="15"/>
    <row r="2116" s="154" customFormat="1" ht="15"/>
    <row r="2117" s="154" customFormat="1" ht="15"/>
    <row r="2118" s="154" customFormat="1" ht="15"/>
    <row r="2119" s="154" customFormat="1" ht="15"/>
    <row r="2120" s="154" customFormat="1" ht="15"/>
    <row r="2121" s="154" customFormat="1" ht="15"/>
    <row r="2122" s="154" customFormat="1" ht="15"/>
    <row r="2123" s="154" customFormat="1" ht="15"/>
    <row r="2124" s="154" customFormat="1" ht="15"/>
    <row r="2125" s="154" customFormat="1" ht="15"/>
    <row r="2126" s="154" customFormat="1" ht="15"/>
    <row r="2127" s="154" customFormat="1" ht="15"/>
    <row r="2128" s="154" customFormat="1" ht="15"/>
    <row r="2129" s="154" customFormat="1" ht="15"/>
    <row r="2130" s="154" customFormat="1" ht="15"/>
    <row r="2131" s="154" customFormat="1" ht="15"/>
    <row r="2132" s="154" customFormat="1" ht="15"/>
    <row r="2133" s="154" customFormat="1" ht="15"/>
    <row r="2134" s="154" customFormat="1" ht="15"/>
    <row r="2135" s="154" customFormat="1" ht="15"/>
    <row r="2136" s="154" customFormat="1" ht="15"/>
    <row r="2137" s="154" customFormat="1" ht="15"/>
    <row r="2138" s="154" customFormat="1" ht="15"/>
    <row r="2139" s="154" customFormat="1" ht="15"/>
    <row r="2140" s="154" customFormat="1" ht="15"/>
    <row r="2141" s="154" customFormat="1" ht="15"/>
    <row r="2142" s="154" customFormat="1" ht="15"/>
    <row r="2143" s="154" customFormat="1" ht="15"/>
    <row r="2144" s="154" customFormat="1" ht="15"/>
    <row r="2145" s="154" customFormat="1" ht="15"/>
    <row r="2146" s="154" customFormat="1" ht="15"/>
    <row r="2147" s="154" customFormat="1" ht="15"/>
    <row r="2148" s="154" customFormat="1" ht="15"/>
    <row r="2149" s="154" customFormat="1" ht="15"/>
    <row r="2150" s="154" customFormat="1" ht="15"/>
    <row r="2151" s="154" customFormat="1" ht="15"/>
    <row r="2152" s="154" customFormat="1" ht="15"/>
    <row r="2153" s="154" customFormat="1" ht="15"/>
    <row r="2154" s="154" customFormat="1" ht="15"/>
    <row r="2155" s="154" customFormat="1" ht="15"/>
    <row r="2156" s="154" customFormat="1" ht="15"/>
    <row r="2157" s="154" customFormat="1" ht="15"/>
    <row r="2158" s="154" customFormat="1" ht="15"/>
    <row r="2159" s="154" customFormat="1" ht="15"/>
    <row r="2160" s="154" customFormat="1" ht="15"/>
    <row r="2161" s="154" customFormat="1" ht="15"/>
    <row r="2162" s="154" customFormat="1" ht="15"/>
    <row r="2163" s="154" customFormat="1" ht="15"/>
    <row r="2164" s="154" customFormat="1" ht="15"/>
    <row r="2165" s="154" customFormat="1" ht="15"/>
    <row r="2166" s="154" customFormat="1" ht="15"/>
    <row r="2167" s="154" customFormat="1" ht="15"/>
    <row r="2168" s="154" customFormat="1" ht="15"/>
    <row r="2169" s="154" customFormat="1" ht="15"/>
    <row r="2170" s="154" customFormat="1" ht="15"/>
    <row r="2171" s="154" customFormat="1" ht="15"/>
    <row r="2172" s="154" customFormat="1" ht="15"/>
    <row r="2173" s="154" customFormat="1" ht="15"/>
    <row r="2174" s="154" customFormat="1" ht="15"/>
    <row r="2175" s="154" customFormat="1" ht="15"/>
    <row r="2176" s="154" customFormat="1" ht="15"/>
    <row r="2177" s="154" customFormat="1" ht="15"/>
    <row r="2178" s="154" customFormat="1" ht="15"/>
    <row r="2179" s="154" customFormat="1" ht="15"/>
    <row r="2180" s="154" customFormat="1" ht="15"/>
    <row r="2181" s="154" customFormat="1" ht="15"/>
    <row r="2182" s="154" customFormat="1" ht="15"/>
    <row r="2183" s="154" customFormat="1" ht="15"/>
    <row r="2184" s="154" customFormat="1" ht="15"/>
    <row r="2185" s="154" customFormat="1" ht="15"/>
    <row r="2186" s="154" customFormat="1" ht="15"/>
    <row r="2187" s="154" customFormat="1" ht="15"/>
    <row r="2188" s="154" customFormat="1" ht="15"/>
    <row r="2189" s="154" customFormat="1" ht="15"/>
    <row r="2190" s="154" customFormat="1" ht="15"/>
    <row r="2191" s="154" customFormat="1" ht="15"/>
    <row r="2192" s="154" customFormat="1" ht="15"/>
    <row r="2193" s="154" customFormat="1" ht="15"/>
    <row r="2194" s="154" customFormat="1" ht="15"/>
    <row r="2195" s="154" customFormat="1" ht="15"/>
    <row r="2196" s="154" customFormat="1" ht="15"/>
    <row r="2197" s="154" customFormat="1" ht="15"/>
    <row r="2198" s="154" customFormat="1" ht="15"/>
    <row r="2199" s="154" customFormat="1" ht="15"/>
    <row r="2200" s="154" customFormat="1" ht="15"/>
    <row r="2201" s="154" customFormat="1" ht="15"/>
    <row r="2202" s="154" customFormat="1" ht="15"/>
    <row r="2203" s="154" customFormat="1" ht="15"/>
    <row r="2204" s="154" customFormat="1" ht="15"/>
    <row r="2205" s="154" customFormat="1" ht="15"/>
    <row r="2206" s="154" customFormat="1" ht="15"/>
    <row r="2207" s="154" customFormat="1" ht="15"/>
    <row r="2208" s="154" customFormat="1" ht="15"/>
    <row r="2209" s="154" customFormat="1" ht="15"/>
    <row r="2210" s="154" customFormat="1" ht="15"/>
    <row r="2211" s="154" customFormat="1" ht="15"/>
    <row r="2212" s="154" customFormat="1" ht="15"/>
    <row r="2213" s="154" customFormat="1" ht="15"/>
    <row r="2214" s="154" customFormat="1" ht="15"/>
    <row r="2215" s="154" customFormat="1" ht="15"/>
    <row r="2216" s="154" customFormat="1" ht="15"/>
    <row r="2217" s="154" customFormat="1" ht="15"/>
    <row r="2218" s="154" customFormat="1" ht="15"/>
    <row r="2219" s="154" customFormat="1" ht="15"/>
    <row r="2220" s="154" customFormat="1" ht="15"/>
    <row r="2221" s="154" customFormat="1" ht="15"/>
    <row r="2222" s="154" customFormat="1" ht="15"/>
    <row r="2223" s="154" customFormat="1" ht="15"/>
    <row r="2224" s="154" customFormat="1" ht="15"/>
    <row r="2225" s="154" customFormat="1" ht="15"/>
    <row r="2226" s="154" customFormat="1" ht="15"/>
    <row r="2227" s="154" customFormat="1" ht="15"/>
    <row r="2228" s="154" customFormat="1" ht="15"/>
    <row r="2229" s="154" customFormat="1" ht="15"/>
    <row r="2230" s="154" customFormat="1" ht="15"/>
    <row r="2231" s="154" customFormat="1" ht="15"/>
    <row r="2232" s="154" customFormat="1" ht="15"/>
    <row r="2233" s="154" customFormat="1" ht="15"/>
    <row r="2234" s="154" customFormat="1" ht="15"/>
    <row r="2235" s="154" customFormat="1" ht="15"/>
    <row r="2236" s="154" customFormat="1" ht="15"/>
    <row r="2237" s="154" customFormat="1" ht="15"/>
    <row r="2238" s="154" customFormat="1" ht="15"/>
    <row r="2239" s="154" customFormat="1" ht="15"/>
    <row r="2240" s="154" customFormat="1" ht="15"/>
    <row r="2241" s="154" customFormat="1" ht="15"/>
    <row r="2242" s="154" customFormat="1" ht="15"/>
    <row r="2243" s="154" customFormat="1" ht="15"/>
    <row r="2244" s="154" customFormat="1" ht="15"/>
    <row r="2245" s="154" customFormat="1" ht="15"/>
    <row r="2246" s="154" customFormat="1" ht="15"/>
    <row r="2247" s="154" customFormat="1" ht="15"/>
    <row r="2248" s="154" customFormat="1" ht="15"/>
    <row r="2249" s="154" customFormat="1" ht="15"/>
    <row r="2250" s="154" customFormat="1" ht="15"/>
    <row r="2251" s="154" customFormat="1" ht="15"/>
    <row r="2252" s="154" customFormat="1" ht="15"/>
    <row r="2253" s="154" customFormat="1" ht="15"/>
    <row r="2254" s="154" customFormat="1" ht="15"/>
    <row r="2255" s="154" customFormat="1" ht="15"/>
    <row r="2256" s="154" customFormat="1" ht="15"/>
    <row r="2257" s="154" customFormat="1" ht="15"/>
    <row r="2258" s="154" customFormat="1" ht="15"/>
    <row r="2259" s="154" customFormat="1" ht="15"/>
    <row r="2260" s="154" customFormat="1" ht="15"/>
    <row r="2261" s="154" customFormat="1" ht="15"/>
    <row r="2262" s="154" customFormat="1" ht="15"/>
    <row r="2263" s="154" customFormat="1" ht="15"/>
    <row r="2264" s="154" customFormat="1" ht="15"/>
    <row r="2265" s="154" customFormat="1" ht="15"/>
    <row r="2266" s="154" customFormat="1" ht="15"/>
    <row r="2267" s="154" customFormat="1" ht="15"/>
    <row r="2268" s="154" customFormat="1" ht="15"/>
    <row r="2269" s="154" customFormat="1" ht="15"/>
    <row r="2270" s="154" customFormat="1" ht="15"/>
    <row r="2271" s="154" customFormat="1" ht="15"/>
    <row r="2272" s="154" customFormat="1" ht="15"/>
    <row r="2273" s="154" customFormat="1" ht="15"/>
    <row r="2274" s="154" customFormat="1" ht="15"/>
    <row r="2275" s="154" customFormat="1" ht="15"/>
    <row r="2276" s="154" customFormat="1" ht="15"/>
    <row r="2277" s="154" customFormat="1" ht="15"/>
    <row r="2278" s="154" customFormat="1" ht="15"/>
    <row r="2279" s="154" customFormat="1" ht="15"/>
    <row r="2280" s="154" customFormat="1" ht="15"/>
    <row r="2281" s="154" customFormat="1" ht="15"/>
    <row r="2282" s="154" customFormat="1" ht="15"/>
    <row r="2283" s="154" customFormat="1" ht="15"/>
    <row r="2284" s="154" customFormat="1" ht="15"/>
    <row r="2285" s="154" customFormat="1" ht="15"/>
    <row r="2286" s="154" customFormat="1" ht="15"/>
    <row r="2287" s="154" customFormat="1" ht="15"/>
    <row r="2288" s="154" customFormat="1" ht="15"/>
    <row r="2289" s="154" customFormat="1" ht="15"/>
    <row r="2290" s="154" customFormat="1" ht="15"/>
    <row r="2291" s="154" customFormat="1" ht="15"/>
    <row r="2292" s="154" customFormat="1" ht="15"/>
    <row r="2293" s="154" customFormat="1" ht="15"/>
    <row r="2294" s="154" customFormat="1" ht="15"/>
    <row r="2295" s="154" customFormat="1" ht="15"/>
    <row r="2296" s="154" customFormat="1" ht="15"/>
    <row r="2297" s="154" customFormat="1" ht="15"/>
    <row r="2298" s="154" customFormat="1" ht="15"/>
    <row r="2299" s="154" customFormat="1" ht="15"/>
    <row r="2300" s="154" customFormat="1" ht="15"/>
    <row r="2301" s="154" customFormat="1" ht="15"/>
    <row r="2302" s="154" customFormat="1" ht="15"/>
    <row r="2303" s="154" customFormat="1" ht="15"/>
    <row r="2304" s="154" customFormat="1" ht="15"/>
    <row r="2305" s="154" customFormat="1" ht="15"/>
    <row r="2306" s="154" customFormat="1" ht="15"/>
    <row r="2307" s="154" customFormat="1" ht="15"/>
    <row r="2308" s="154" customFormat="1" ht="15"/>
    <row r="2309" s="154" customFormat="1" ht="15"/>
    <row r="2310" s="154" customFormat="1" ht="15"/>
    <row r="2311" s="154" customFormat="1" ht="15"/>
    <row r="2312" s="154" customFormat="1" ht="15"/>
    <row r="2313" s="154" customFormat="1" ht="15"/>
    <row r="2314" s="154" customFormat="1" ht="15"/>
    <row r="2315" s="154" customFormat="1" ht="15"/>
    <row r="2316" s="154" customFormat="1" ht="15"/>
    <row r="2317" s="154" customFormat="1" ht="15"/>
    <row r="2318" s="154" customFormat="1" ht="15"/>
    <row r="2319" s="154" customFormat="1" ht="15"/>
    <row r="2320" s="154" customFormat="1" ht="15"/>
    <row r="2321" s="154" customFormat="1" ht="15"/>
    <row r="2322" s="154" customFormat="1" ht="15"/>
    <row r="2323" s="154" customFormat="1" ht="15"/>
    <row r="2324" s="154" customFormat="1" ht="15"/>
    <row r="2325" s="154" customFormat="1" ht="15"/>
    <row r="2326" s="154" customFormat="1" ht="15"/>
    <row r="2327" s="154" customFormat="1" ht="15"/>
    <row r="2328" s="154" customFormat="1" ht="15"/>
    <row r="2329" s="154" customFormat="1" ht="15"/>
    <row r="2330" s="154" customFormat="1" ht="15"/>
    <row r="2331" s="154" customFormat="1" ht="15"/>
    <row r="2332" s="154" customFormat="1" ht="15"/>
    <row r="2333" s="154" customFormat="1" ht="15"/>
    <row r="2334" s="154" customFormat="1" ht="15"/>
    <row r="2335" s="154" customFormat="1" ht="15"/>
    <row r="2336" s="154" customFormat="1" ht="15"/>
    <row r="2337" s="154" customFormat="1" ht="15"/>
    <row r="2338" s="154" customFormat="1" ht="15"/>
    <row r="2339" s="154" customFormat="1" ht="15"/>
    <row r="2340" s="154" customFormat="1" ht="15"/>
    <row r="2341" s="154" customFormat="1" ht="15"/>
    <row r="2342" s="154" customFormat="1" ht="15"/>
    <row r="2343" s="154" customFormat="1" ht="15"/>
    <row r="2344" s="154" customFormat="1" ht="15"/>
    <row r="2345" s="154" customFormat="1" ht="15"/>
    <row r="2346" s="154" customFormat="1" ht="15"/>
    <row r="2347" s="154" customFormat="1" ht="15"/>
    <row r="2348" s="154" customFormat="1" ht="15"/>
    <row r="2349" s="154" customFormat="1" ht="15"/>
    <row r="2350" s="154" customFormat="1" ht="15"/>
    <row r="2351" s="154" customFormat="1" ht="15"/>
    <row r="2352" s="154" customFormat="1" ht="15"/>
    <row r="2353" s="154" customFormat="1" ht="15"/>
    <row r="2354" s="154" customFormat="1" ht="15"/>
    <row r="2355" s="154" customFormat="1" ht="15"/>
    <row r="2356" s="154" customFormat="1" ht="15"/>
    <row r="2357" s="154" customFormat="1" ht="15"/>
    <row r="2358" s="154" customFormat="1" ht="15"/>
    <row r="2359" s="154" customFormat="1" ht="15"/>
    <row r="2360" s="154" customFormat="1" ht="15"/>
    <row r="2361" s="154" customFormat="1" ht="15"/>
    <row r="2362" s="154" customFormat="1" ht="15"/>
    <row r="2363" s="154" customFormat="1" ht="15"/>
    <row r="2364" s="154" customFormat="1" ht="15"/>
    <row r="2365" s="154" customFormat="1" ht="15"/>
    <row r="2366" s="154" customFormat="1" ht="15"/>
    <row r="2367" s="154" customFormat="1" ht="15"/>
    <row r="2368" s="154" customFormat="1" ht="15"/>
    <row r="2369" s="154" customFormat="1" ht="15"/>
    <row r="2370" s="154" customFormat="1" ht="15"/>
    <row r="2371" s="154" customFormat="1" ht="15"/>
    <row r="2372" s="154" customFormat="1" ht="15"/>
    <row r="2373" s="154" customFormat="1" ht="15"/>
    <row r="2374" s="154" customFormat="1" ht="15"/>
    <row r="2375" s="154" customFormat="1" ht="15"/>
    <row r="2376" s="154" customFormat="1" ht="15"/>
    <row r="2377" s="154" customFormat="1" ht="15"/>
    <row r="2378" s="154" customFormat="1" ht="15"/>
    <row r="2379" s="154" customFormat="1" ht="15"/>
    <row r="2380" s="154" customFormat="1" ht="15"/>
    <row r="2381" s="154" customFormat="1" ht="15"/>
    <row r="2382" s="154" customFormat="1" ht="15"/>
    <row r="2383" s="154" customFormat="1" ht="15"/>
    <row r="2384" s="154" customFormat="1" ht="15"/>
    <row r="2385" s="154" customFormat="1" ht="15"/>
    <row r="2386" s="154" customFormat="1" ht="15"/>
    <row r="2387" s="154" customFormat="1" ht="15"/>
    <row r="2388" s="154" customFormat="1" ht="15"/>
    <row r="2389" s="154" customFormat="1" ht="15"/>
    <row r="2390" s="154" customFormat="1" ht="15"/>
    <row r="2391" s="154" customFormat="1" ht="15"/>
    <row r="2392" s="154" customFormat="1" ht="15"/>
    <row r="2393" s="154" customFormat="1" ht="15"/>
    <row r="2394" s="154" customFormat="1" ht="15"/>
    <row r="2395" s="154" customFormat="1" ht="15"/>
    <row r="2396" s="154" customFormat="1" ht="15"/>
    <row r="2397" s="154" customFormat="1" ht="15"/>
    <row r="2398" s="154" customFormat="1" ht="15"/>
    <row r="2399" s="154" customFormat="1" ht="15"/>
    <row r="2400" s="154" customFormat="1" ht="15"/>
    <row r="2401" s="154" customFormat="1" ht="15"/>
    <row r="2402" s="154" customFormat="1" ht="15"/>
    <row r="2403" s="154" customFormat="1" ht="15"/>
    <row r="2404" s="154" customFormat="1" ht="15"/>
    <row r="2405" s="154" customFormat="1" ht="15"/>
    <row r="2406" s="154" customFormat="1" ht="15"/>
    <row r="2407" s="154" customFormat="1" ht="15"/>
    <row r="2408" s="154" customFormat="1" ht="15"/>
    <row r="2409" s="154" customFormat="1" ht="15"/>
    <row r="2410" s="154" customFormat="1" ht="15"/>
    <row r="2411" s="154" customFormat="1" ht="15"/>
    <row r="2412" s="154" customFormat="1" ht="15"/>
    <row r="2413" s="154" customFormat="1" ht="15"/>
    <row r="2414" s="154" customFormat="1" ht="15"/>
    <row r="2415" s="154" customFormat="1" ht="15"/>
    <row r="2416" s="154" customFormat="1" ht="15"/>
    <row r="2417" s="154" customFormat="1" ht="15"/>
    <row r="2418" s="154" customFormat="1" ht="15"/>
    <row r="2419" s="154" customFormat="1" ht="15"/>
    <row r="2420" s="154" customFormat="1" ht="15"/>
    <row r="2421" s="154" customFormat="1" ht="15"/>
    <row r="2422" s="154" customFormat="1" ht="15"/>
    <row r="2423" s="154" customFormat="1" ht="15"/>
    <row r="2424" s="154" customFormat="1" ht="15"/>
    <row r="2425" s="154" customFormat="1" ht="15"/>
    <row r="2426" s="154" customFormat="1" ht="15"/>
    <row r="2427" s="154" customFormat="1" ht="15"/>
    <row r="2428" s="154" customFormat="1" ht="15"/>
    <row r="2429" s="154" customFormat="1" ht="15"/>
    <row r="2430" s="154" customFormat="1" ht="15"/>
    <row r="2431" s="154" customFormat="1" ht="15"/>
    <row r="2432" s="154" customFormat="1" ht="15"/>
    <row r="2433" s="154" customFormat="1" ht="15"/>
    <row r="2434" s="154" customFormat="1" ht="15"/>
    <row r="2435" s="154" customFormat="1" ht="15"/>
    <row r="2436" s="154" customFormat="1" ht="15"/>
    <row r="2437" s="154" customFormat="1" ht="15"/>
    <row r="2438" s="154" customFormat="1" ht="15"/>
    <row r="2439" s="154" customFormat="1" ht="15"/>
    <row r="2440" s="154" customFormat="1" ht="15"/>
    <row r="2441" s="154" customFormat="1" ht="15"/>
    <row r="2442" s="154" customFormat="1" ht="15"/>
    <row r="2443" s="154" customFormat="1" ht="15"/>
    <row r="2444" s="154" customFormat="1" ht="15"/>
    <row r="2445" s="154" customFormat="1" ht="15"/>
    <row r="2446" s="154" customFormat="1" ht="15"/>
    <row r="2447" s="154" customFormat="1" ht="15"/>
    <row r="2448" s="154" customFormat="1" ht="15"/>
    <row r="2449" s="154" customFormat="1" ht="15"/>
    <row r="2450" s="154" customFormat="1" ht="15"/>
    <row r="2451" s="154" customFormat="1" ht="15"/>
    <row r="2452" s="154" customFormat="1" ht="15"/>
    <row r="2453" s="154" customFormat="1" ht="15"/>
    <row r="2454" s="154" customFormat="1" ht="15"/>
    <row r="2455" s="154" customFormat="1" ht="15"/>
    <row r="2456" s="154" customFormat="1" ht="15"/>
    <row r="2457" s="154" customFormat="1" ht="15"/>
    <row r="2458" s="154" customFormat="1" ht="15"/>
    <row r="2459" s="154" customFormat="1" ht="15"/>
    <row r="2460" s="154" customFormat="1" ht="15"/>
    <row r="2461" s="154" customFormat="1" ht="15"/>
    <row r="2462" s="154" customFormat="1" ht="15"/>
    <row r="2463" s="154" customFormat="1" ht="15"/>
    <row r="2464" s="154" customFormat="1" ht="15"/>
    <row r="2465" s="154" customFormat="1" ht="15"/>
    <row r="2466" s="154" customFormat="1" ht="15"/>
    <row r="2467" s="154" customFormat="1" ht="15"/>
    <row r="2468" s="154" customFormat="1" ht="15"/>
    <row r="2469" s="154" customFormat="1" ht="15"/>
    <row r="2470" s="154" customFormat="1" ht="15"/>
    <row r="2471" s="154" customFormat="1" ht="15"/>
    <row r="2472" s="154" customFormat="1" ht="15"/>
    <row r="2473" s="154" customFormat="1" ht="15"/>
    <row r="2474" s="154" customFormat="1" ht="15"/>
    <row r="2475" s="154" customFormat="1" ht="15"/>
    <row r="2476" s="154" customFormat="1" ht="15"/>
    <row r="2477" s="154" customFormat="1" ht="15"/>
    <row r="2478" s="154" customFormat="1" ht="15"/>
    <row r="2479" s="154" customFormat="1" ht="15"/>
    <row r="2480" s="154" customFormat="1" ht="15"/>
    <row r="2481" s="154" customFormat="1" ht="15"/>
    <row r="2482" s="154" customFormat="1" ht="15"/>
    <row r="2483" s="154" customFormat="1" ht="15"/>
    <row r="2484" s="154" customFormat="1" ht="15"/>
    <row r="2485" s="154" customFormat="1" ht="15"/>
    <row r="2486" s="154" customFormat="1" ht="15"/>
    <row r="2487" s="154" customFormat="1" ht="15"/>
    <row r="2488" s="154" customFormat="1" ht="15"/>
    <row r="2489" s="154" customFormat="1" ht="15"/>
    <row r="2490" s="154" customFormat="1" ht="15"/>
    <row r="2491" s="154" customFormat="1" ht="15"/>
    <row r="2492" s="154" customFormat="1" ht="15"/>
    <row r="2493" s="154" customFormat="1" ht="15"/>
    <row r="2494" s="154" customFormat="1" ht="15"/>
    <row r="2495" s="154" customFormat="1" ht="15"/>
    <row r="2496" s="154" customFormat="1" ht="15"/>
    <row r="2497" s="154" customFormat="1" ht="15"/>
    <row r="2498" s="154" customFormat="1" ht="15"/>
    <row r="2499" s="154" customFormat="1" ht="15"/>
    <row r="2500" s="154" customFormat="1" ht="15"/>
    <row r="2501" s="154" customFormat="1" ht="15"/>
    <row r="2502" s="154" customFormat="1" ht="15"/>
    <row r="2503" s="154" customFormat="1" ht="15"/>
    <row r="2504" s="154" customFormat="1" ht="15"/>
    <row r="2505" s="154" customFormat="1" ht="15"/>
    <row r="2506" s="154" customFormat="1" ht="15"/>
    <row r="2507" s="154" customFormat="1" ht="15"/>
    <row r="2508" s="154" customFormat="1" ht="15"/>
    <row r="2509" s="154" customFormat="1" ht="15"/>
    <row r="2510" s="154" customFormat="1" ht="15"/>
    <row r="2511" s="154" customFormat="1" ht="15"/>
    <row r="2512" s="154" customFormat="1" ht="15"/>
    <row r="2513" s="154" customFormat="1" ht="15"/>
    <row r="2514" s="154" customFormat="1" ht="15"/>
    <row r="2515" s="154" customFormat="1" ht="15"/>
    <row r="2516" s="154" customFormat="1" ht="15"/>
    <row r="2517" s="154" customFormat="1" ht="15"/>
    <row r="2518" s="154" customFormat="1" ht="15"/>
    <row r="2519" s="154" customFormat="1" ht="15"/>
    <row r="2520" s="154" customFormat="1" ht="15"/>
    <row r="2521" s="154" customFormat="1" ht="15"/>
    <row r="2522" s="154" customFormat="1" ht="15"/>
    <row r="2523" s="154" customFormat="1" ht="15"/>
    <row r="2524" s="154" customFormat="1" ht="15"/>
    <row r="2525" s="154" customFormat="1" ht="15"/>
    <row r="2526" s="154" customFormat="1" ht="15"/>
    <row r="2527" s="154" customFormat="1" ht="15"/>
    <row r="2528" s="154" customFormat="1" ht="15"/>
    <row r="2529" s="154" customFormat="1" ht="15"/>
    <row r="2530" s="154" customFormat="1" ht="15"/>
    <row r="2531" s="154" customFormat="1" ht="15"/>
    <row r="2532" s="154" customFormat="1" ht="15"/>
    <row r="2533" s="154" customFormat="1" ht="15"/>
    <row r="2534" s="154" customFormat="1" ht="15"/>
    <row r="2535" s="154" customFormat="1" ht="15"/>
    <row r="2536" s="154" customFormat="1" ht="15"/>
    <row r="2537" s="154" customFormat="1" ht="15"/>
    <row r="2538" s="154" customFormat="1" ht="15"/>
    <row r="2539" s="154" customFormat="1" ht="15"/>
    <row r="2540" s="154" customFormat="1" ht="15"/>
    <row r="2541" s="154" customFormat="1" ht="15"/>
    <row r="2542" s="154" customFormat="1" ht="15"/>
    <row r="2543" s="154" customFormat="1" ht="15"/>
    <row r="2544" s="154" customFormat="1" ht="15"/>
    <row r="2545" s="154" customFormat="1" ht="15"/>
    <row r="2546" s="154" customFormat="1" ht="15"/>
    <row r="2547" s="154" customFormat="1" ht="15"/>
    <row r="2548" s="154" customFormat="1" ht="15"/>
    <row r="2549" s="154" customFormat="1" ht="15"/>
    <row r="2550" s="154" customFormat="1" ht="15"/>
    <row r="2551" s="154" customFormat="1" ht="15"/>
    <row r="2552" s="154" customFormat="1" ht="15"/>
    <row r="2553" s="154" customFormat="1" ht="15"/>
    <row r="2554" s="154" customFormat="1" ht="15"/>
    <row r="2555" s="154" customFormat="1" ht="15"/>
    <row r="2556" s="154" customFormat="1" ht="15"/>
    <row r="2557" s="154" customFormat="1" ht="15"/>
    <row r="2558" s="154" customFormat="1" ht="15"/>
    <row r="2559" s="154" customFormat="1" ht="15"/>
    <row r="2560" s="154" customFormat="1" ht="15"/>
    <row r="2561" s="154" customFormat="1" ht="15"/>
    <row r="2562" s="154" customFormat="1" ht="15"/>
    <row r="2563" s="154" customFormat="1" ht="15"/>
    <row r="2564" s="154" customFormat="1" ht="15"/>
    <row r="2565" s="154" customFormat="1" ht="15"/>
    <row r="2566" s="154" customFormat="1" ht="15"/>
    <row r="2567" s="154" customFormat="1" ht="15"/>
    <row r="2568" s="154" customFormat="1" ht="15"/>
    <row r="2569" s="154" customFormat="1" ht="15"/>
    <row r="2570" s="154" customFormat="1" ht="15"/>
    <row r="2571" s="154" customFormat="1" ht="15"/>
    <row r="2572" s="154" customFormat="1" ht="15"/>
    <row r="2573" s="154" customFormat="1" ht="15"/>
    <row r="2574" s="154" customFormat="1" ht="15"/>
    <row r="2575" s="154" customFormat="1" ht="15"/>
    <row r="2576" s="154" customFormat="1" ht="15"/>
    <row r="2577" s="154" customFormat="1" ht="15"/>
    <row r="2578" s="154" customFormat="1" ht="15"/>
    <row r="2579" s="154" customFormat="1" ht="15"/>
    <row r="2580" s="154" customFormat="1" ht="15"/>
    <row r="2581" s="154" customFormat="1" ht="15"/>
    <row r="2582" s="154" customFormat="1" ht="15"/>
    <row r="2583" s="154" customFormat="1" ht="15"/>
    <row r="2584" s="154" customFormat="1" ht="15"/>
    <row r="2585" s="154" customFormat="1" ht="15"/>
    <row r="2586" s="154" customFormat="1" ht="15"/>
    <row r="2587" s="154" customFormat="1" ht="15"/>
    <row r="2588" s="154" customFormat="1" ht="15"/>
    <row r="2589" s="154" customFormat="1" ht="15"/>
    <row r="2590" s="154" customFormat="1" ht="15"/>
    <row r="2591" s="154" customFormat="1" ht="15"/>
    <row r="2592" s="154" customFormat="1" ht="15"/>
    <row r="2593" s="154" customFormat="1" ht="15"/>
    <row r="2594" s="154" customFormat="1" ht="15"/>
    <row r="2595" s="154" customFormat="1" ht="15"/>
    <row r="2596" s="154" customFormat="1" ht="15"/>
    <row r="2597" s="154" customFormat="1" ht="15"/>
    <row r="2598" s="154" customFormat="1" ht="15"/>
    <row r="2599" s="154" customFormat="1" ht="15"/>
    <row r="2600" s="154" customFormat="1" ht="15"/>
    <row r="2601" s="154" customFormat="1" ht="15"/>
    <row r="2602" s="154" customFormat="1" ht="15"/>
    <row r="2603" s="154" customFormat="1" ht="15"/>
    <row r="2604" s="154" customFormat="1" ht="15"/>
    <row r="2605" s="154" customFormat="1" ht="15"/>
    <row r="2606" s="154" customFormat="1" ht="15"/>
    <row r="2607" s="154" customFormat="1" ht="15"/>
    <row r="2608" s="154" customFormat="1" ht="15"/>
    <row r="2609" s="154" customFormat="1" ht="15"/>
    <row r="2610" s="154" customFormat="1" ht="15"/>
    <row r="2611" s="154" customFormat="1" ht="15"/>
    <row r="2612" s="154" customFormat="1" ht="15"/>
    <row r="2613" s="154" customFormat="1" ht="15"/>
    <row r="2614" s="154" customFormat="1" ht="15"/>
    <row r="2615" s="154" customFormat="1" ht="15"/>
    <row r="2616" s="154" customFormat="1" ht="15"/>
    <row r="2617" s="154" customFormat="1" ht="15"/>
    <row r="2618" s="154" customFormat="1" ht="15"/>
    <row r="2619" s="154" customFormat="1" ht="15"/>
    <row r="2620" s="154" customFormat="1" ht="15"/>
    <row r="2621" s="154" customFormat="1" ht="15"/>
    <row r="2622" s="154" customFormat="1" ht="15"/>
    <row r="2623" s="154" customFormat="1" ht="15"/>
    <row r="2624" s="154" customFormat="1" ht="15"/>
    <row r="2625" s="154" customFormat="1" ht="15"/>
    <row r="2626" s="154" customFormat="1" ht="15"/>
    <row r="2627" s="154" customFormat="1" ht="15"/>
    <row r="2628" s="154" customFormat="1" ht="15"/>
    <row r="2629" s="154" customFormat="1" ht="15"/>
    <row r="2630" s="154" customFormat="1" ht="15"/>
    <row r="2631" s="154" customFormat="1" ht="15"/>
    <row r="2632" s="154" customFormat="1" ht="15"/>
    <row r="2633" s="154" customFormat="1" ht="15"/>
    <row r="2634" s="154" customFormat="1" ht="15"/>
    <row r="2635" s="154" customFormat="1" ht="15"/>
    <row r="2636" s="154" customFormat="1" ht="15"/>
    <row r="2637" s="154" customFormat="1" ht="15"/>
    <row r="2638" s="154" customFormat="1" ht="15"/>
    <row r="2639" s="154" customFormat="1" ht="15"/>
    <row r="2640" s="154" customFormat="1" ht="15"/>
    <row r="2641" s="154" customFormat="1" ht="15"/>
    <row r="2642" s="154" customFormat="1" ht="15"/>
    <row r="2643" s="154" customFormat="1" ht="15"/>
    <row r="2644" s="154" customFormat="1" ht="15"/>
    <row r="2645" s="154" customFormat="1" ht="15"/>
    <row r="2646" s="154" customFormat="1" ht="15"/>
    <row r="2647" s="154" customFormat="1" ht="15"/>
    <row r="2648" s="154" customFormat="1" ht="15"/>
    <row r="2649" s="154" customFormat="1" ht="15"/>
    <row r="2650" s="154" customFormat="1" ht="15"/>
    <row r="2651" s="154" customFormat="1" ht="15"/>
    <row r="2652" s="154" customFormat="1" ht="15"/>
    <row r="2653" s="154" customFormat="1" ht="15"/>
    <row r="2654" s="154" customFormat="1" ht="15"/>
    <row r="2655" s="154" customFormat="1" ht="15"/>
    <row r="2656" s="154" customFormat="1" ht="15"/>
    <row r="2657" s="154" customFormat="1" ht="15"/>
    <row r="2658" s="154" customFormat="1" ht="15"/>
    <row r="2659" s="154" customFormat="1" ht="15"/>
    <row r="2660" s="154" customFormat="1" ht="15"/>
    <row r="2661" s="154" customFormat="1" ht="15"/>
    <row r="2662" s="154" customFormat="1" ht="15"/>
    <row r="2663" s="154" customFormat="1" ht="15"/>
    <row r="2664" s="154" customFormat="1" ht="15"/>
    <row r="2665" s="154" customFormat="1" ht="15"/>
    <row r="2666" s="154" customFormat="1" ht="15"/>
    <row r="2667" s="154" customFormat="1" ht="15"/>
    <row r="2668" s="154" customFormat="1" ht="15"/>
    <row r="2669" s="154" customFormat="1" ht="15"/>
    <row r="2670" s="154" customFormat="1" ht="15"/>
    <row r="2671" s="154" customFormat="1" ht="15"/>
    <row r="2672" s="154" customFormat="1" ht="15"/>
    <row r="2673" s="154" customFormat="1" ht="15"/>
    <row r="2674" s="154" customFormat="1" ht="15"/>
    <row r="2675" s="154" customFormat="1" ht="15"/>
    <row r="2676" s="154" customFormat="1" ht="15"/>
    <row r="2677" s="154" customFormat="1" ht="15"/>
    <row r="2678" s="154" customFormat="1" ht="15"/>
    <row r="2679" s="154" customFormat="1" ht="15"/>
    <row r="2680" s="154" customFormat="1" ht="15"/>
    <row r="2681" s="154" customFormat="1" ht="15"/>
    <row r="2682" s="154" customFormat="1" ht="15"/>
    <row r="2683" s="154" customFormat="1" ht="15"/>
    <row r="2684" s="154" customFormat="1" ht="15"/>
    <row r="2685" s="154" customFormat="1" ht="15"/>
    <row r="2686" s="154" customFormat="1" ht="15"/>
    <row r="2687" s="154" customFormat="1" ht="15"/>
    <row r="2688" s="154" customFormat="1" ht="15"/>
    <row r="2689" s="154" customFormat="1" ht="15"/>
    <row r="2690" s="154" customFormat="1" ht="15"/>
    <row r="2691" s="154" customFormat="1" ht="15"/>
    <row r="2692" s="154" customFormat="1" ht="15"/>
    <row r="2693" s="154" customFormat="1" ht="15"/>
    <row r="2694" s="154" customFormat="1" ht="15"/>
    <row r="2695" s="154" customFormat="1" ht="15"/>
    <row r="2696" s="154" customFormat="1" ht="15"/>
    <row r="2697" s="154" customFormat="1" ht="15"/>
    <row r="2698" s="154" customFormat="1" ht="15"/>
    <row r="2699" s="154" customFormat="1" ht="15"/>
    <row r="2700" s="154" customFormat="1" ht="15"/>
    <row r="2701" s="154" customFormat="1" ht="15"/>
    <row r="2702" s="154" customFormat="1" ht="15"/>
    <row r="2703" s="154" customFormat="1" ht="15"/>
    <row r="2704" s="154" customFormat="1" ht="15"/>
    <row r="2705" s="154" customFormat="1" ht="15"/>
    <row r="2706" s="154" customFormat="1" ht="15"/>
    <row r="2707" s="154" customFormat="1" ht="15"/>
    <row r="2708" s="154" customFormat="1" ht="15"/>
    <row r="2709" s="154" customFormat="1" ht="15"/>
    <row r="2710" s="154" customFormat="1" ht="15"/>
    <row r="2711" s="154" customFormat="1" ht="15"/>
    <row r="2712" s="154" customFormat="1" ht="15"/>
    <row r="2713" s="154" customFormat="1" ht="15"/>
    <row r="2714" s="154" customFormat="1" ht="15"/>
    <row r="2715" s="154" customFormat="1" ht="15"/>
    <row r="2716" s="154" customFormat="1" ht="15"/>
    <row r="2717" s="154" customFormat="1" ht="15"/>
    <row r="2718" s="154" customFormat="1" ht="15"/>
    <row r="2719" s="154" customFormat="1" ht="15"/>
    <row r="2720" s="154" customFormat="1" ht="15"/>
    <row r="2721" s="154" customFormat="1" ht="15"/>
    <row r="2722" s="154" customFormat="1" ht="15"/>
    <row r="2723" s="154" customFormat="1" ht="15"/>
    <row r="2724" s="154" customFormat="1" ht="15"/>
    <row r="2725" s="154" customFormat="1" ht="15"/>
    <row r="2726" s="154" customFormat="1" ht="15"/>
    <row r="2727" s="154" customFormat="1" ht="15"/>
    <row r="2728" s="154" customFormat="1" ht="15"/>
    <row r="2729" s="154" customFormat="1" ht="15"/>
    <row r="2730" s="154" customFormat="1" ht="15"/>
    <row r="2731" s="154" customFormat="1" ht="15"/>
    <row r="2732" s="154" customFormat="1" ht="15"/>
    <row r="2733" s="154" customFormat="1" ht="15"/>
    <row r="2734" s="154" customFormat="1" ht="15"/>
    <row r="2735" s="154" customFormat="1" ht="15"/>
    <row r="2736" s="154" customFormat="1" ht="15"/>
    <row r="2737" s="154" customFormat="1" ht="15"/>
    <row r="2738" s="154" customFormat="1" ht="15"/>
    <row r="2739" s="154" customFormat="1" ht="15"/>
    <row r="2740" s="154" customFormat="1" ht="15"/>
    <row r="2741" s="154" customFormat="1" ht="15"/>
    <row r="2742" s="154" customFormat="1" ht="15"/>
    <row r="2743" s="154" customFormat="1" ht="15"/>
    <row r="2744" s="154" customFormat="1" ht="15"/>
    <row r="2745" s="154" customFormat="1" ht="15"/>
    <row r="2746" s="154" customFormat="1" ht="15"/>
    <row r="2747" s="154" customFormat="1" ht="15"/>
    <row r="2748" s="154" customFormat="1" ht="15"/>
    <row r="2749" s="154" customFormat="1" ht="15"/>
    <row r="2750" s="154" customFormat="1" ht="15"/>
    <row r="2751" s="154" customFormat="1" ht="15"/>
    <row r="2752" s="154" customFormat="1" ht="15"/>
    <row r="2753" s="154" customFormat="1" ht="15"/>
    <row r="2754" s="154" customFormat="1" ht="15"/>
    <row r="2755" s="154" customFormat="1" ht="15"/>
    <row r="2756" s="154" customFormat="1" ht="15"/>
    <row r="2757" s="154" customFormat="1" ht="15"/>
    <row r="2758" s="154" customFormat="1" ht="15"/>
    <row r="2759" s="154" customFormat="1" ht="15"/>
    <row r="2760" s="154" customFormat="1" ht="15"/>
    <row r="2761" s="154" customFormat="1" ht="15"/>
    <row r="2762" s="154" customFormat="1" ht="15"/>
    <row r="2763" s="154" customFormat="1" ht="15"/>
    <row r="2764" s="154" customFormat="1" ht="15"/>
    <row r="2765" s="154" customFormat="1" ht="15"/>
    <row r="2766" s="154" customFormat="1" ht="15"/>
    <row r="2767" s="154" customFormat="1" ht="15"/>
    <row r="2768" s="154" customFormat="1" ht="15"/>
    <row r="2769" s="154" customFormat="1" ht="15"/>
    <row r="2770" s="154" customFormat="1" ht="15"/>
    <row r="2771" s="154" customFormat="1" ht="15"/>
    <row r="2772" s="154" customFormat="1" ht="15"/>
    <row r="2773" s="154" customFormat="1" ht="15"/>
    <row r="2774" s="154" customFormat="1" ht="15"/>
    <row r="2775" s="154" customFormat="1" ht="15"/>
    <row r="2776" s="154" customFormat="1" ht="15"/>
    <row r="2777" s="154" customFormat="1" ht="15"/>
    <row r="2778" s="154" customFormat="1" ht="15"/>
    <row r="2779" s="154" customFormat="1" ht="15"/>
    <row r="2780" s="154" customFormat="1" ht="15"/>
    <row r="2781" s="154" customFormat="1" ht="15"/>
    <row r="2782" s="154" customFormat="1" ht="15"/>
    <row r="2783" s="154" customFormat="1" ht="15"/>
    <row r="2784" s="154" customFormat="1" ht="15"/>
    <row r="2785" s="154" customFormat="1" ht="15"/>
    <row r="2786" s="154" customFormat="1" ht="15"/>
    <row r="2787" s="154" customFormat="1" ht="15"/>
    <row r="2788" s="154" customFormat="1" ht="15"/>
    <row r="2789" s="154" customFormat="1" ht="15"/>
    <row r="2790" s="154" customFormat="1" ht="15"/>
    <row r="2791" s="154" customFormat="1" ht="15"/>
    <row r="2792" s="154" customFormat="1" ht="15"/>
    <row r="2793" s="154" customFormat="1" ht="15"/>
    <row r="2794" s="154" customFormat="1" ht="15"/>
    <row r="2795" s="154" customFormat="1" ht="15"/>
    <row r="2796" s="154" customFormat="1" ht="15"/>
    <row r="2797" s="154" customFormat="1" ht="15"/>
    <row r="2798" s="154" customFormat="1" ht="15"/>
    <row r="2799" s="154" customFormat="1" ht="15"/>
    <row r="2800" s="154" customFormat="1" ht="15"/>
    <row r="2801" s="154" customFormat="1" ht="15"/>
    <row r="2802" s="154" customFormat="1" ht="15"/>
    <row r="2803" s="154" customFormat="1" ht="15"/>
    <row r="2804" s="154" customFormat="1" ht="15"/>
    <row r="2805" s="154" customFormat="1" ht="15"/>
    <row r="2806" s="154" customFormat="1" ht="15"/>
    <row r="2807" s="154" customFormat="1" ht="15"/>
    <row r="2808" s="154" customFormat="1" ht="15"/>
    <row r="2809" s="154" customFormat="1" ht="15"/>
    <row r="2810" s="154" customFormat="1" ht="15"/>
    <row r="2811" s="154" customFormat="1" ht="15"/>
    <row r="2812" s="154" customFormat="1" ht="15"/>
    <row r="2813" s="154" customFormat="1" ht="15"/>
    <row r="2814" s="154" customFormat="1" ht="15"/>
    <row r="2815" s="154" customFormat="1" ht="15"/>
    <row r="2816" s="154" customFormat="1" ht="15"/>
    <row r="2817" s="154" customFormat="1" ht="15"/>
    <row r="2818" s="154" customFormat="1" ht="15"/>
    <row r="2819" s="154" customFormat="1" ht="15"/>
    <row r="2820" s="154" customFormat="1" ht="15"/>
    <row r="2821" s="154" customFormat="1" ht="15"/>
    <row r="2822" s="154" customFormat="1" ht="15"/>
    <row r="2823" s="154" customFormat="1" ht="15"/>
    <row r="2824" s="154" customFormat="1" ht="15"/>
    <row r="2825" s="154" customFormat="1" ht="15"/>
    <row r="2826" s="154" customFormat="1" ht="15"/>
    <row r="2827" s="154" customFormat="1" ht="15"/>
    <row r="2828" s="154" customFormat="1" ht="15"/>
    <row r="2829" s="154" customFormat="1" ht="15"/>
    <row r="2830" s="154" customFormat="1" ht="15"/>
    <row r="2831" s="154" customFormat="1" ht="15"/>
    <row r="2832" s="154" customFormat="1" ht="15"/>
    <row r="2833" s="154" customFormat="1" ht="15"/>
    <row r="2834" s="154" customFormat="1" ht="15"/>
    <row r="2835" s="154" customFormat="1" ht="15"/>
    <row r="2836" s="154" customFormat="1" ht="15"/>
    <row r="2837" s="154" customFormat="1" ht="15"/>
    <row r="2838" s="154" customFormat="1" ht="15"/>
    <row r="2839" s="154" customFormat="1" ht="15"/>
    <row r="2840" s="154" customFormat="1" ht="15"/>
    <row r="2841" s="154" customFormat="1" ht="15"/>
    <row r="2842" s="154" customFormat="1" ht="15"/>
    <row r="2843" s="154" customFormat="1" ht="15"/>
    <row r="2844" s="154" customFormat="1" ht="15"/>
    <row r="2845" s="154" customFormat="1" ht="15"/>
    <row r="2846" s="154" customFormat="1" ht="15"/>
    <row r="2847" s="154" customFormat="1" ht="15"/>
    <row r="2848" s="154" customFormat="1" ht="15"/>
    <row r="2849" s="154" customFormat="1" ht="15"/>
    <row r="2850" s="154" customFormat="1" ht="15"/>
    <row r="2851" s="154" customFormat="1" ht="15"/>
    <row r="2852" s="154" customFormat="1" ht="15"/>
    <row r="2853" s="154" customFormat="1" ht="15"/>
    <row r="2854" s="154" customFormat="1" ht="15"/>
    <row r="2855" s="154" customFormat="1" ht="15"/>
    <row r="2856" s="154" customFormat="1" ht="15"/>
    <row r="2857" s="154" customFormat="1" ht="15"/>
    <row r="2858" s="154" customFormat="1" ht="15"/>
    <row r="2859" s="154" customFormat="1" ht="15"/>
    <row r="2860" s="154" customFormat="1" ht="15"/>
    <row r="2861" s="154" customFormat="1" ht="15"/>
    <row r="2862" s="154" customFormat="1" ht="15"/>
    <row r="2863" s="154" customFormat="1" ht="15"/>
    <row r="2864" s="154" customFormat="1" ht="15"/>
    <row r="2865" s="154" customFormat="1" ht="15"/>
    <row r="2866" s="154" customFormat="1" ht="15"/>
    <row r="2867" s="154" customFormat="1" ht="15"/>
    <row r="2868" s="154" customFormat="1" ht="15"/>
    <row r="2869" s="154" customFormat="1" ht="15"/>
    <row r="2870" s="154" customFormat="1" ht="15"/>
    <row r="2871" s="154" customFormat="1" ht="15"/>
    <row r="2872" s="154" customFormat="1" ht="15"/>
    <row r="2873" s="154" customFormat="1" ht="15"/>
    <row r="2874" s="154" customFormat="1" ht="15"/>
    <row r="2875" s="154" customFormat="1" ht="15"/>
    <row r="2876" s="154" customFormat="1" ht="15"/>
    <row r="2877" s="154" customFormat="1" ht="15"/>
    <row r="2878" s="154" customFormat="1" ht="15"/>
    <row r="2879" s="154" customFormat="1" ht="15"/>
    <row r="2880" s="154" customFormat="1" ht="15"/>
    <row r="2881" s="154" customFormat="1" ht="15"/>
    <row r="2882" s="154" customFormat="1" ht="15"/>
    <row r="2883" s="154" customFormat="1" ht="15"/>
    <row r="2884" s="154" customFormat="1" ht="15"/>
    <row r="2885" s="154" customFormat="1" ht="15"/>
    <row r="2886" s="154" customFormat="1" ht="15"/>
    <row r="2887" s="154" customFormat="1" ht="15"/>
    <row r="2888" s="154" customFormat="1" ht="15"/>
    <row r="2889" s="154" customFormat="1" ht="15"/>
    <row r="2890" s="154" customFormat="1" ht="15"/>
    <row r="2891" s="154" customFormat="1" ht="15"/>
    <row r="2892" s="154" customFormat="1" ht="15"/>
    <row r="2893" s="154" customFormat="1" ht="15"/>
    <row r="2894" s="154" customFormat="1" ht="15"/>
    <row r="2895" s="154" customFormat="1" ht="15"/>
    <row r="2896" s="154" customFormat="1" ht="15"/>
    <row r="2897" s="154" customFormat="1" ht="15"/>
    <row r="2898" s="154" customFormat="1" ht="15"/>
    <row r="2899" s="154" customFormat="1" ht="15"/>
    <row r="2900" s="154" customFormat="1" ht="15"/>
    <row r="2901" s="154" customFormat="1" ht="15"/>
    <row r="2902" s="154" customFormat="1" ht="15"/>
    <row r="2903" s="154" customFormat="1" ht="15"/>
    <row r="2904" s="154" customFormat="1" ht="15"/>
    <row r="2905" s="154" customFormat="1" ht="15"/>
    <row r="2906" s="154" customFormat="1" ht="15"/>
    <row r="2907" s="154" customFormat="1" ht="15"/>
    <row r="2908" s="154" customFormat="1" ht="15"/>
    <row r="2909" s="154" customFormat="1" ht="15"/>
    <row r="2910" s="154" customFormat="1" ht="15"/>
    <row r="2911" s="154" customFormat="1" ht="15"/>
    <row r="2912" s="154" customFormat="1" ht="15"/>
    <row r="2913" s="154" customFormat="1" ht="15"/>
    <row r="2914" s="154" customFormat="1" ht="15"/>
    <row r="2915" s="154" customFormat="1" ht="15"/>
    <row r="2916" s="154" customFormat="1" ht="15"/>
    <row r="2917" s="154" customFormat="1" ht="15"/>
    <row r="2918" s="154" customFormat="1" ht="15"/>
    <row r="2919" s="154" customFormat="1" ht="15"/>
    <row r="2920" s="154" customFormat="1" ht="15"/>
    <row r="2921" s="154" customFormat="1" ht="15"/>
    <row r="2922" s="154" customFormat="1" ht="15"/>
    <row r="2923" s="154" customFormat="1" ht="15"/>
    <row r="2924" s="154" customFormat="1" ht="15"/>
    <row r="2925" s="154" customFormat="1" ht="15"/>
    <row r="2926" s="154" customFormat="1" ht="15"/>
    <row r="2927" s="154" customFormat="1" ht="15"/>
    <row r="2928" s="154" customFormat="1" ht="15"/>
    <row r="2929" s="154" customFormat="1" ht="15"/>
    <row r="2930" s="154" customFormat="1" ht="15"/>
    <row r="2931" s="154" customFormat="1" ht="15"/>
    <row r="2932" s="154" customFormat="1" ht="15"/>
    <row r="2933" s="154" customFormat="1" ht="15"/>
    <row r="2934" s="154" customFormat="1" ht="15"/>
    <row r="2935" s="154" customFormat="1" ht="15"/>
    <row r="2936" s="154" customFormat="1" ht="15"/>
    <row r="2937" s="154" customFormat="1" ht="15"/>
    <row r="2938" s="154" customFormat="1" ht="15"/>
    <row r="2939" s="154" customFormat="1" ht="15"/>
    <row r="2940" s="154" customFormat="1" ht="15"/>
    <row r="2941" s="154" customFormat="1" ht="15"/>
    <row r="2942" s="154" customFormat="1" ht="15"/>
    <row r="2943" s="154" customFormat="1" ht="15"/>
    <row r="2944" s="154" customFormat="1" ht="15"/>
    <row r="2945" s="154" customFormat="1" ht="15"/>
    <row r="2946" s="154" customFormat="1" ht="15"/>
    <row r="2947" s="154" customFormat="1" ht="15"/>
    <row r="2948" s="154" customFormat="1" ht="15"/>
    <row r="2949" s="154" customFormat="1" ht="15"/>
    <row r="2950" s="154" customFormat="1" ht="15"/>
    <row r="2951" s="154" customFormat="1" ht="15"/>
    <row r="2952" s="154" customFormat="1" ht="15"/>
    <row r="2953" s="154" customFormat="1" ht="15"/>
    <row r="2954" s="154" customFormat="1" ht="15"/>
    <row r="2955" s="154" customFormat="1" ht="15"/>
    <row r="2956" s="154" customFormat="1" ht="15"/>
    <row r="2957" s="154" customFormat="1" ht="15"/>
    <row r="2958" s="154" customFormat="1" ht="15"/>
    <row r="2959" s="154" customFormat="1" ht="15"/>
    <row r="2960" s="154" customFormat="1" ht="15"/>
    <row r="2961" s="154" customFormat="1" ht="15"/>
    <row r="2962" s="154" customFormat="1" ht="15"/>
    <row r="2963" s="154" customFormat="1" ht="15"/>
    <row r="2964" s="154" customFormat="1" ht="15"/>
    <row r="2965" s="154" customFormat="1" ht="15"/>
    <row r="2966" s="154" customFormat="1" ht="15"/>
    <row r="2967" s="154" customFormat="1" ht="15"/>
    <row r="2968" s="154" customFormat="1" ht="15"/>
    <row r="2969" s="154" customFormat="1" ht="15"/>
    <row r="2970" s="154" customFormat="1" ht="15"/>
    <row r="2971" s="154" customFormat="1" ht="15"/>
    <row r="2972" s="154" customFormat="1" ht="15"/>
    <row r="2973" s="154" customFormat="1" ht="15"/>
    <row r="2974" s="154" customFormat="1" ht="15"/>
    <row r="2975" s="154" customFormat="1" ht="15"/>
    <row r="2976" s="154" customFormat="1" ht="15"/>
    <row r="2977" s="154" customFormat="1" ht="15"/>
    <row r="2978" s="154" customFormat="1" ht="15"/>
    <row r="2979" s="154" customFormat="1" ht="15"/>
    <row r="2980" s="154" customFormat="1" ht="15"/>
    <row r="2981" s="154" customFormat="1" ht="15"/>
    <row r="2982" s="154" customFormat="1" ht="15"/>
    <row r="2983" s="154" customFormat="1" ht="15"/>
    <row r="2984" s="154" customFormat="1" ht="15"/>
    <row r="2985" s="154" customFormat="1" ht="15"/>
    <row r="2986" s="154" customFormat="1" ht="15"/>
    <row r="2987" s="154" customFormat="1" ht="15"/>
    <row r="2988" s="154" customFormat="1" ht="15"/>
    <row r="2989" s="154" customFormat="1" ht="15"/>
    <row r="2990" s="154" customFormat="1" ht="15"/>
    <row r="2991" s="154" customFormat="1" ht="15"/>
    <row r="2992" s="154" customFormat="1" ht="15"/>
    <row r="2993" s="154" customFormat="1" ht="15"/>
    <row r="2994" s="154" customFormat="1" ht="15"/>
    <row r="2995" s="154" customFormat="1" ht="15"/>
    <row r="2996" s="154" customFormat="1" ht="15"/>
    <row r="2997" s="154" customFormat="1" ht="15"/>
    <row r="2998" s="154" customFormat="1" ht="15"/>
    <row r="2999" s="154" customFormat="1" ht="15"/>
    <row r="3000" s="154" customFormat="1" ht="15"/>
    <row r="3001" s="154" customFormat="1" ht="15"/>
    <row r="3002" s="154" customFormat="1" ht="15"/>
    <row r="3003" s="154" customFormat="1" ht="15"/>
    <row r="3004" s="154" customFormat="1" ht="15"/>
    <row r="3005" s="154" customFormat="1" ht="15"/>
    <row r="3006" s="154" customFormat="1" ht="15"/>
    <row r="3007" s="154" customFormat="1" ht="15"/>
    <row r="3008" s="154" customFormat="1" ht="15"/>
    <row r="3009" s="154" customFormat="1" ht="15"/>
    <row r="3010" s="154" customFormat="1" ht="15"/>
    <row r="3011" s="154" customFormat="1" ht="15"/>
    <row r="3012" s="154" customFormat="1" ht="15"/>
    <row r="3013" s="154" customFormat="1" ht="15"/>
    <row r="3014" s="154" customFormat="1" ht="15"/>
    <row r="3015" s="154" customFormat="1" ht="15"/>
    <row r="3016" s="154" customFormat="1" ht="15"/>
    <row r="3017" s="154" customFormat="1" ht="15"/>
    <row r="3018" s="154" customFormat="1" ht="15"/>
    <row r="3019" s="154" customFormat="1" ht="15"/>
    <row r="3020" s="154" customFormat="1" ht="15"/>
    <row r="3021" s="154" customFormat="1" ht="15"/>
    <row r="3022" s="154" customFormat="1" ht="15"/>
    <row r="3023" s="154" customFormat="1" ht="15"/>
    <row r="3024" s="154" customFormat="1" ht="15"/>
    <row r="3025" s="154" customFormat="1" ht="15"/>
    <row r="3026" s="154" customFormat="1" ht="15"/>
    <row r="3027" s="154" customFormat="1" ht="15"/>
    <row r="3028" s="154" customFormat="1" ht="15"/>
    <row r="3029" s="154" customFormat="1" ht="15"/>
    <row r="3030" s="154" customFormat="1" ht="15"/>
    <row r="3031" s="154" customFormat="1" ht="15"/>
    <row r="3032" s="154" customFormat="1" ht="15"/>
    <row r="3033" s="154" customFormat="1" ht="15"/>
    <row r="3034" s="154" customFormat="1" ht="15"/>
    <row r="3035" s="154" customFormat="1" ht="15"/>
    <row r="3036" s="154" customFormat="1" ht="15"/>
    <row r="3037" s="154" customFormat="1" ht="15"/>
    <row r="3038" s="154" customFormat="1" ht="15"/>
    <row r="3039" s="154" customFormat="1" ht="15"/>
    <row r="3040" s="154" customFormat="1" ht="15"/>
    <row r="3041" s="154" customFormat="1" ht="15"/>
    <row r="3042" s="154" customFormat="1" ht="15"/>
    <row r="3043" s="154" customFormat="1" ht="15"/>
    <row r="3044" s="154" customFormat="1" ht="15"/>
    <row r="3045" s="154" customFormat="1" ht="15"/>
    <row r="3046" s="154" customFormat="1" ht="15"/>
    <row r="3047" s="154" customFormat="1" ht="15"/>
    <row r="3048" s="154" customFormat="1" ht="15"/>
    <row r="3049" s="154" customFormat="1" ht="15"/>
    <row r="3050" s="154" customFormat="1" ht="15"/>
    <row r="3051" s="154" customFormat="1" ht="15"/>
    <row r="3052" s="154" customFormat="1" ht="15"/>
    <row r="3053" s="154" customFormat="1" ht="15"/>
    <row r="3054" s="154" customFormat="1" ht="15"/>
    <row r="3055" s="154" customFormat="1" ht="15"/>
    <row r="3056" s="154" customFormat="1" ht="15"/>
    <row r="3057" s="154" customFormat="1" ht="15"/>
    <row r="3058" s="154" customFormat="1" ht="15"/>
    <row r="3059" s="154" customFormat="1" ht="15"/>
    <row r="3060" s="154" customFormat="1" ht="15"/>
    <row r="3061" s="154" customFormat="1" ht="15"/>
    <row r="3062" s="154" customFormat="1" ht="15"/>
    <row r="3063" s="154" customFormat="1" ht="15"/>
    <row r="3064" s="154" customFormat="1" ht="15"/>
    <row r="3065" s="154" customFormat="1" ht="15"/>
    <row r="3066" s="154" customFormat="1" ht="15"/>
    <row r="3067" s="154" customFormat="1" ht="15"/>
    <row r="3068" s="154" customFormat="1" ht="15"/>
    <row r="3069" s="154" customFormat="1" ht="15"/>
    <row r="3070" s="154" customFormat="1" ht="15"/>
    <row r="3071" s="154" customFormat="1" ht="15"/>
    <row r="3072" s="154" customFormat="1" ht="15"/>
    <row r="3073" s="154" customFormat="1" ht="15"/>
    <row r="3074" s="154" customFormat="1" ht="15"/>
    <row r="3075" s="154" customFormat="1" ht="15"/>
    <row r="3076" s="154" customFormat="1" ht="15"/>
    <row r="3077" s="154" customFormat="1" ht="15"/>
    <row r="3078" s="154" customFormat="1" ht="15"/>
    <row r="3079" s="154" customFormat="1" ht="15"/>
    <row r="3080" s="154" customFormat="1" ht="15"/>
    <row r="3081" s="154" customFormat="1" ht="15"/>
    <row r="3082" s="154" customFormat="1" ht="15"/>
    <row r="3083" s="154" customFormat="1" ht="15"/>
    <row r="3084" s="154" customFormat="1" ht="15"/>
    <row r="3085" s="154" customFormat="1" ht="15"/>
    <row r="3086" s="154" customFormat="1" ht="15"/>
    <row r="3087" s="154" customFormat="1" ht="15"/>
    <row r="3088" s="154" customFormat="1" ht="15"/>
    <row r="3089" s="154" customFormat="1" ht="15"/>
    <row r="3090" s="154" customFormat="1" ht="15"/>
    <row r="3091" s="154" customFormat="1" ht="15"/>
    <row r="3092" s="154" customFormat="1" ht="15"/>
    <row r="3093" s="154" customFormat="1" ht="15"/>
    <row r="3094" s="154" customFormat="1" ht="15"/>
    <row r="3095" s="154" customFormat="1" ht="15"/>
    <row r="3096" s="154" customFormat="1" ht="15"/>
    <row r="3097" s="154" customFormat="1" ht="15"/>
    <row r="3098" s="154" customFormat="1" ht="15"/>
    <row r="3099" s="154" customFormat="1" ht="15"/>
    <row r="3100" s="154" customFormat="1" ht="15"/>
    <row r="3101" s="154" customFormat="1" ht="15"/>
    <row r="3102" s="154" customFormat="1" ht="15"/>
    <row r="3103" s="154" customFormat="1" ht="15"/>
    <row r="3104" s="154" customFormat="1" ht="15"/>
    <row r="3105" s="154" customFormat="1" ht="15"/>
    <row r="3106" s="154" customFormat="1" ht="15"/>
    <row r="3107" s="154" customFormat="1" ht="15"/>
    <row r="3108" s="154" customFormat="1" ht="15"/>
    <row r="3109" s="154" customFormat="1" ht="15"/>
    <row r="3110" s="154" customFormat="1" ht="15"/>
    <row r="3111" s="154" customFormat="1" ht="15"/>
    <row r="3112" s="154" customFormat="1" ht="15"/>
    <row r="3113" s="154" customFormat="1" ht="15"/>
    <row r="3114" s="154" customFormat="1" ht="15"/>
    <row r="3115" s="154" customFormat="1" ht="15"/>
    <row r="3116" s="154" customFormat="1" ht="15"/>
    <row r="3117" s="154" customFormat="1" ht="15"/>
    <row r="3118" s="154" customFormat="1" ht="15"/>
    <row r="3119" s="154" customFormat="1" ht="15"/>
    <row r="3120" s="154" customFormat="1" ht="15"/>
    <row r="3121" s="154" customFormat="1" ht="15"/>
    <row r="3122" s="154" customFormat="1" ht="15"/>
    <row r="3123" s="154" customFormat="1" ht="15"/>
    <row r="3124" s="154" customFormat="1" ht="15"/>
    <row r="3125" s="154" customFormat="1" ht="15"/>
    <row r="3126" s="154" customFormat="1" ht="15"/>
    <row r="3127" s="154" customFormat="1" ht="15"/>
    <row r="3128" s="154" customFormat="1" ht="15"/>
    <row r="3129" s="154" customFormat="1" ht="15"/>
    <row r="3130" s="154" customFormat="1" ht="15"/>
    <row r="3131" s="154" customFormat="1" ht="15"/>
    <row r="3132" s="154" customFormat="1" ht="15"/>
    <row r="3133" s="154" customFormat="1" ht="15"/>
    <row r="3134" s="154" customFormat="1" ht="15"/>
    <row r="3135" s="154" customFormat="1" ht="15"/>
    <row r="3136" s="154" customFormat="1" ht="15"/>
    <row r="3137" s="154" customFormat="1" ht="15"/>
    <row r="3138" s="154" customFormat="1" ht="15"/>
    <row r="3139" s="154" customFormat="1" ht="15"/>
    <row r="3140" s="154" customFormat="1" ht="15"/>
    <row r="3141" s="154" customFormat="1" ht="15"/>
    <row r="3142" s="154" customFormat="1" ht="15"/>
    <row r="3143" s="154" customFormat="1" ht="15"/>
    <row r="3144" s="154" customFormat="1" ht="15"/>
    <row r="3145" s="154" customFormat="1" ht="15"/>
    <row r="3146" s="154" customFormat="1" ht="15"/>
    <row r="3147" s="154" customFormat="1" ht="15"/>
    <row r="3148" s="154" customFormat="1" ht="15"/>
    <row r="3149" s="154" customFormat="1" ht="15"/>
    <row r="3150" s="154" customFormat="1" ht="15"/>
    <row r="3151" s="154" customFormat="1" ht="15"/>
    <row r="3152" s="154" customFormat="1" ht="15"/>
    <row r="3153" s="154" customFormat="1" ht="15"/>
    <row r="3154" s="154" customFormat="1" ht="15"/>
    <row r="3155" s="154" customFormat="1" ht="15"/>
    <row r="3156" s="154" customFormat="1" ht="15"/>
    <row r="3157" s="154" customFormat="1" ht="15"/>
    <row r="3158" s="154" customFormat="1" ht="15"/>
    <row r="3159" s="154" customFormat="1" ht="15"/>
    <row r="3160" s="154" customFormat="1" ht="15"/>
    <row r="3161" s="154" customFormat="1" ht="15"/>
    <row r="3162" s="154" customFormat="1" ht="15"/>
    <row r="3163" s="154" customFormat="1" ht="15"/>
    <row r="3164" s="154" customFormat="1" ht="15"/>
    <row r="3165" s="154" customFormat="1" ht="15"/>
    <row r="3166" s="154" customFormat="1" ht="15"/>
    <row r="3167" s="154" customFormat="1" ht="15"/>
    <row r="3168" s="154" customFormat="1" ht="15"/>
    <row r="3169" s="154" customFormat="1" ht="15"/>
    <row r="3170" s="154" customFormat="1" ht="15"/>
    <row r="3171" s="154" customFormat="1" ht="15"/>
    <row r="3172" s="154" customFormat="1" ht="15"/>
    <row r="3173" s="154" customFormat="1" ht="15"/>
    <row r="3174" s="154" customFormat="1" ht="15"/>
    <row r="3175" s="154" customFormat="1" ht="15"/>
    <row r="3176" s="154" customFormat="1" ht="15"/>
    <row r="3177" s="154" customFormat="1" ht="15"/>
    <row r="3178" s="154" customFormat="1" ht="15"/>
    <row r="3179" s="154" customFormat="1" ht="15"/>
    <row r="3180" s="154" customFormat="1" ht="15"/>
    <row r="3181" s="154" customFormat="1" ht="15"/>
    <row r="3182" s="154" customFormat="1" ht="15"/>
    <row r="3183" s="154" customFormat="1" ht="15"/>
    <row r="3184" s="154" customFormat="1" ht="15"/>
    <row r="3185" s="154" customFormat="1" ht="15"/>
    <row r="3186" s="154" customFormat="1" ht="15"/>
    <row r="3187" s="154" customFormat="1" ht="15"/>
    <row r="3188" s="154" customFormat="1" ht="15"/>
    <row r="3189" s="154" customFormat="1" ht="15"/>
    <row r="3190" s="154" customFormat="1" ht="15"/>
    <row r="3191" s="154" customFormat="1" ht="15"/>
    <row r="3192" s="154" customFormat="1" ht="15"/>
    <row r="3193" s="154" customFormat="1" ht="15"/>
    <row r="3194" s="154" customFormat="1" ht="15"/>
    <row r="3195" s="154" customFormat="1" ht="15"/>
    <row r="3196" s="154" customFormat="1" ht="15"/>
    <row r="3197" s="154" customFormat="1" ht="15"/>
    <row r="3198" s="154" customFormat="1" ht="15"/>
    <row r="3199" s="154" customFormat="1" ht="15"/>
    <row r="3200" s="154" customFormat="1" ht="15"/>
    <row r="3201" s="154" customFormat="1" ht="15"/>
    <row r="3202" s="154" customFormat="1" ht="15"/>
    <row r="3203" s="154" customFormat="1" ht="15"/>
    <row r="3204" s="154" customFormat="1" ht="15"/>
    <row r="3205" s="154" customFormat="1" ht="15"/>
    <row r="3206" s="154" customFormat="1" ht="15"/>
    <row r="3207" s="154" customFormat="1" ht="15"/>
    <row r="3208" s="154" customFormat="1" ht="15"/>
    <row r="3209" s="154" customFormat="1" ht="15"/>
    <row r="3210" s="154" customFormat="1" ht="15"/>
    <row r="3211" s="154" customFormat="1" ht="15"/>
    <row r="3212" s="154" customFormat="1" ht="15"/>
    <row r="3213" s="154" customFormat="1" ht="15"/>
    <row r="3214" s="154" customFormat="1" ht="15"/>
    <row r="3215" s="154" customFormat="1" ht="15"/>
    <row r="3216" s="154" customFormat="1" ht="15"/>
    <row r="3217" s="154" customFormat="1" ht="15"/>
    <row r="3218" s="154" customFormat="1" ht="15"/>
    <row r="3219" s="154" customFormat="1" ht="15"/>
    <row r="3220" s="154" customFormat="1" ht="15"/>
    <row r="3221" s="154" customFormat="1" ht="15"/>
    <row r="3222" s="154" customFormat="1" ht="15"/>
    <row r="3223" s="154" customFormat="1" ht="15"/>
    <row r="3224" s="154" customFormat="1" ht="15"/>
    <row r="3225" s="154" customFormat="1" ht="15"/>
    <row r="3226" s="154" customFormat="1" ht="15"/>
    <row r="3227" s="154" customFormat="1" ht="15"/>
    <row r="3228" s="154" customFormat="1" ht="15"/>
    <row r="3229" s="154" customFormat="1" ht="15"/>
    <row r="3230" s="154" customFormat="1" ht="15"/>
    <row r="3231" s="154" customFormat="1" ht="15"/>
    <row r="3232" s="154" customFormat="1" ht="15"/>
    <row r="3233" s="154" customFormat="1" ht="15"/>
    <row r="3234" s="154" customFormat="1" ht="15"/>
    <row r="3235" s="154" customFormat="1" ht="15"/>
    <row r="3236" s="154" customFormat="1" ht="15"/>
    <row r="3237" s="154" customFormat="1" ht="15"/>
    <row r="3238" s="154" customFormat="1" ht="15"/>
    <row r="3239" s="154" customFormat="1" ht="15"/>
    <row r="3240" s="154" customFormat="1" ht="15"/>
    <row r="3241" s="154" customFormat="1" ht="15"/>
    <row r="3242" s="154" customFormat="1" ht="15"/>
    <row r="3243" s="154" customFormat="1" ht="15"/>
    <row r="3244" s="154" customFormat="1" ht="15"/>
    <row r="3245" s="154" customFormat="1" ht="15"/>
    <row r="3246" s="154" customFormat="1" ht="15"/>
    <row r="3247" s="154" customFormat="1" ht="15"/>
    <row r="3248" s="154" customFormat="1" ht="15"/>
    <row r="3249" s="154" customFormat="1" ht="15"/>
    <row r="3250" s="154" customFormat="1" ht="15"/>
    <row r="3251" s="154" customFormat="1" ht="15"/>
    <row r="3252" s="154" customFormat="1" ht="15"/>
    <row r="3253" s="154" customFormat="1" ht="15"/>
    <row r="3254" s="154" customFormat="1" ht="15"/>
    <row r="3255" s="154" customFormat="1" ht="15"/>
    <row r="3256" s="154" customFormat="1" ht="15"/>
    <row r="3257" s="154" customFormat="1" ht="15"/>
    <row r="3258" s="154" customFormat="1" ht="15"/>
    <row r="3259" s="154" customFormat="1" ht="15"/>
    <row r="3260" s="154" customFormat="1" ht="15"/>
    <row r="3261" s="154" customFormat="1" ht="15"/>
    <row r="3262" s="154" customFormat="1" ht="15"/>
    <row r="3263" s="154" customFormat="1" ht="15"/>
    <row r="3264" s="154" customFormat="1" ht="15"/>
    <row r="3265" s="154" customFormat="1" ht="15"/>
    <row r="3266" s="154" customFormat="1" ht="15"/>
    <row r="3267" s="154" customFormat="1" ht="15"/>
    <row r="3268" s="154" customFormat="1" ht="15"/>
    <row r="3269" s="154" customFormat="1" ht="15"/>
    <row r="3270" s="154" customFormat="1" ht="15"/>
    <row r="3271" s="154" customFormat="1" ht="15"/>
    <row r="3272" s="154" customFormat="1" ht="15"/>
    <row r="3273" s="154" customFormat="1" ht="15"/>
    <row r="3274" s="154" customFormat="1" ht="15"/>
    <row r="3275" s="154" customFormat="1" ht="15"/>
    <row r="3276" s="154" customFormat="1" ht="15"/>
    <row r="3277" s="154" customFormat="1" ht="15"/>
    <row r="3278" s="154" customFormat="1" ht="15"/>
    <row r="3279" s="154" customFormat="1" ht="15"/>
    <row r="3280" s="154" customFormat="1" ht="15"/>
    <row r="3281" s="154" customFormat="1" ht="15"/>
    <row r="3282" s="154" customFormat="1" ht="15"/>
    <row r="3283" s="154" customFormat="1" ht="15"/>
    <row r="3284" s="154" customFormat="1" ht="15"/>
    <row r="3285" s="154" customFormat="1" ht="15"/>
    <row r="3286" s="154" customFormat="1" ht="15"/>
    <row r="3287" s="154" customFormat="1" ht="15"/>
    <row r="3288" s="154" customFormat="1" ht="15"/>
    <row r="3289" s="154" customFormat="1" ht="15"/>
    <row r="3290" s="154" customFormat="1" ht="15"/>
    <row r="3291" s="154" customFormat="1" ht="15"/>
    <row r="3292" s="154" customFormat="1" ht="15"/>
    <row r="3293" s="154" customFormat="1" ht="15"/>
    <row r="3294" s="154" customFormat="1" ht="15"/>
    <row r="3295" s="154" customFormat="1" ht="15"/>
    <row r="3296" s="154" customFormat="1" ht="15"/>
    <row r="3297" s="154" customFormat="1" ht="15"/>
    <row r="3298" s="154" customFormat="1" ht="15"/>
    <row r="3299" s="154" customFormat="1" ht="15"/>
    <row r="3300" s="154" customFormat="1" ht="15"/>
    <row r="3301" s="154" customFormat="1" ht="15"/>
    <row r="3302" s="154" customFormat="1" ht="15"/>
    <row r="3303" s="154" customFormat="1" ht="15"/>
    <row r="3304" s="154" customFormat="1" ht="15"/>
    <row r="3305" s="154" customFormat="1" ht="15"/>
    <row r="3306" s="154" customFormat="1" ht="15"/>
    <row r="3307" s="154" customFormat="1" ht="15"/>
    <row r="3308" s="154" customFormat="1" ht="15"/>
    <row r="3309" s="154" customFormat="1" ht="15"/>
    <row r="3310" s="154" customFormat="1" ht="15"/>
    <row r="3311" s="154" customFormat="1" ht="15"/>
    <row r="3312" s="154" customFormat="1" ht="15"/>
    <row r="3313" s="154" customFormat="1" ht="15"/>
    <row r="3314" s="154" customFormat="1" ht="15"/>
    <row r="3315" s="154" customFormat="1" ht="15"/>
    <row r="3316" s="154" customFormat="1" ht="15"/>
    <row r="3317" s="154" customFormat="1" ht="15"/>
    <row r="3318" s="154" customFormat="1" ht="15"/>
    <row r="3319" s="154" customFormat="1" ht="15"/>
    <row r="3320" s="154" customFormat="1" ht="15"/>
    <row r="3321" s="154" customFormat="1" ht="15"/>
    <row r="3322" s="154" customFormat="1" ht="15"/>
    <row r="3323" s="154" customFormat="1" ht="15"/>
    <row r="3324" s="154" customFormat="1" ht="15"/>
    <row r="3325" s="154" customFormat="1" ht="15"/>
    <row r="3326" s="154" customFormat="1" ht="15"/>
    <row r="3327" s="154" customFormat="1" ht="15"/>
    <row r="3328" s="154" customFormat="1" ht="15"/>
    <row r="3329" s="154" customFormat="1" ht="15"/>
    <row r="3330" s="154" customFormat="1" ht="15"/>
    <row r="3331" s="154" customFormat="1" ht="15"/>
    <row r="3332" s="154" customFormat="1" ht="15"/>
    <row r="3333" s="154" customFormat="1" ht="15"/>
    <row r="3334" s="154" customFormat="1" ht="15"/>
    <row r="3335" s="154" customFormat="1" ht="15"/>
    <row r="3336" s="154" customFormat="1" ht="15"/>
    <row r="3337" s="154" customFormat="1" ht="15"/>
    <row r="3338" s="154" customFormat="1" ht="15"/>
    <row r="3339" s="154" customFormat="1" ht="15"/>
    <row r="3340" s="154" customFormat="1" ht="15"/>
    <row r="3341" s="154" customFormat="1" ht="15"/>
    <row r="3342" s="154" customFormat="1" ht="15"/>
    <row r="3343" s="154" customFormat="1" ht="15"/>
    <row r="3344" s="154" customFormat="1" ht="15"/>
    <row r="3345" s="154" customFormat="1" ht="15"/>
    <row r="3346" s="154" customFormat="1" ht="15"/>
    <row r="3347" s="154" customFormat="1" ht="15"/>
    <row r="3348" s="154" customFormat="1" ht="15"/>
    <row r="3349" s="154" customFormat="1" ht="15"/>
    <row r="3350" s="154" customFormat="1" ht="15"/>
    <row r="3351" s="154" customFormat="1" ht="15"/>
    <row r="3352" s="154" customFormat="1" ht="15"/>
    <row r="3353" s="154" customFormat="1" ht="15"/>
    <row r="3354" s="154" customFormat="1" ht="15"/>
    <row r="3355" s="154" customFormat="1" ht="15"/>
    <row r="3356" s="154" customFormat="1" ht="15"/>
    <row r="3357" s="154" customFormat="1" ht="15"/>
    <row r="3358" s="154" customFormat="1" ht="15"/>
    <row r="3359" s="154" customFormat="1" ht="15"/>
    <row r="3360" s="154" customFormat="1" ht="15"/>
    <row r="3361" s="154" customFormat="1" ht="15"/>
    <row r="3362" s="154" customFormat="1" ht="15"/>
    <row r="3363" s="154" customFormat="1" ht="15"/>
    <row r="3364" s="154" customFormat="1" ht="15"/>
    <row r="3365" s="154" customFormat="1" ht="15"/>
    <row r="3366" s="154" customFormat="1" ht="15"/>
    <row r="3367" s="154" customFormat="1" ht="15"/>
    <row r="3368" s="154" customFormat="1" ht="15"/>
    <row r="3369" s="154" customFormat="1" ht="15"/>
    <row r="3370" s="154" customFormat="1" ht="15"/>
    <row r="3371" s="154" customFormat="1" ht="15"/>
    <row r="3372" s="154" customFormat="1" ht="15"/>
    <row r="3373" s="154" customFormat="1" ht="15"/>
    <row r="3374" s="154" customFormat="1" ht="15"/>
    <row r="3375" s="154" customFormat="1" ht="15"/>
    <row r="3376" s="154" customFormat="1" ht="15"/>
    <row r="3377" s="154" customFormat="1" ht="15"/>
    <row r="3378" s="154" customFormat="1" ht="15"/>
    <row r="3379" s="154" customFormat="1" ht="15"/>
    <row r="3380" s="154" customFormat="1" ht="15"/>
    <row r="3381" s="154" customFormat="1" ht="15"/>
    <row r="3382" s="154" customFormat="1" ht="15"/>
    <row r="3383" s="154" customFormat="1" ht="15"/>
    <row r="3384" s="154" customFormat="1" ht="15"/>
    <row r="3385" s="154" customFormat="1" ht="15"/>
    <row r="3386" s="154" customFormat="1" ht="15"/>
    <row r="3387" s="154" customFormat="1" ht="15"/>
    <row r="3388" s="154" customFormat="1" ht="15"/>
    <row r="3389" s="154" customFormat="1" ht="15"/>
    <row r="3390" s="154" customFormat="1" ht="15"/>
    <row r="3391" s="154" customFormat="1" ht="15"/>
    <row r="3392" s="154" customFormat="1" ht="15"/>
    <row r="3393" s="154" customFormat="1" ht="15"/>
    <row r="3394" s="154" customFormat="1" ht="15"/>
    <row r="3395" s="154" customFormat="1" ht="15"/>
    <row r="3396" s="154" customFormat="1" ht="15"/>
    <row r="3397" s="154" customFormat="1" ht="15"/>
  </sheetData>
  <printOptions/>
  <pageMargins left="0.38" right="0.22" top="0.76" bottom="0.63" header="0.5" footer="0.5"/>
  <pageSetup firstPageNumber="1" useFirstPageNumber="1" fitToHeight="2" fitToWidth="1" horizontalDpi="600" verticalDpi="600" orientation="landscape" scale="52" r:id="rId3"/>
  <headerFooter alignWithMargins="0">
    <oddFooter>&amp;C&amp;P</oddFooter>
  </headerFooter>
  <legacyDrawing r:id="rId2"/>
</worksheet>
</file>

<file path=xl/worksheets/sheet6.xml><?xml version="1.0" encoding="utf-8"?>
<worksheet xmlns="http://schemas.openxmlformats.org/spreadsheetml/2006/main" xmlns:r="http://schemas.openxmlformats.org/officeDocument/2006/relationships">
  <dimension ref="A1:S23"/>
  <sheetViews>
    <sheetView workbookViewId="0" topLeftCell="A3">
      <selection activeCell="A1" sqref="A1"/>
    </sheetView>
  </sheetViews>
  <sheetFormatPr defaultColWidth="9.140625" defaultRowHeight="12.75"/>
  <sheetData>
    <row r="1" spans="1:10" ht="15.75">
      <c r="A1" s="7" t="s">
        <v>93</v>
      </c>
      <c r="B1" s="8"/>
      <c r="C1" s="8"/>
      <c r="D1" s="8"/>
      <c r="E1" s="8"/>
      <c r="F1" s="8"/>
      <c r="G1" s="8"/>
      <c r="H1" s="8"/>
      <c r="I1" s="8"/>
      <c r="J1" s="8"/>
    </row>
    <row r="2" ht="12.75">
      <c r="A2" s="45"/>
    </row>
    <row r="3" spans="1:5" ht="13.5" thickBot="1">
      <c r="A3" s="56" t="s">
        <v>142</v>
      </c>
      <c r="B3" s="10"/>
      <c r="C3" s="10"/>
      <c r="D3" s="10"/>
      <c r="E3" s="10"/>
    </row>
    <row r="4" spans="1:19" ht="13.5" thickBot="1">
      <c r="A4" s="10"/>
      <c r="B4" s="10"/>
      <c r="C4" s="11" t="s">
        <v>2</v>
      </c>
      <c r="D4" s="12" t="s">
        <v>2</v>
      </c>
      <c r="E4" s="13" t="s">
        <v>2</v>
      </c>
      <c r="F4" s="14" t="s">
        <v>3</v>
      </c>
      <c r="G4" s="14"/>
      <c r="H4" s="14"/>
      <c r="I4" s="14"/>
      <c r="J4" s="15"/>
      <c r="K4" s="15"/>
      <c r="L4" s="15"/>
      <c r="M4" s="15"/>
      <c r="N4" s="15"/>
      <c r="O4" s="15"/>
      <c r="P4" s="15"/>
      <c r="Q4" s="15"/>
      <c r="R4" s="16"/>
      <c r="S4" s="17"/>
    </row>
    <row r="5" spans="1:19" ht="13.5" thickBot="1">
      <c r="A5" s="10"/>
      <c r="B5" s="10"/>
      <c r="C5" s="18" t="s">
        <v>4</v>
      </c>
      <c r="D5" s="19" t="s">
        <v>5</v>
      </c>
      <c r="E5" s="20" t="s">
        <v>6</v>
      </c>
      <c r="F5" s="21" t="s">
        <v>7</v>
      </c>
      <c r="G5" s="22" t="s">
        <v>8</v>
      </c>
      <c r="H5" s="23" t="s">
        <v>9</v>
      </c>
      <c r="I5" s="23" t="s">
        <v>10</v>
      </c>
      <c r="J5" s="24" t="s">
        <v>11</v>
      </c>
      <c r="K5" s="25" t="s">
        <v>12</v>
      </c>
      <c r="L5" s="25" t="s">
        <v>13</v>
      </c>
      <c r="M5" s="25" t="s">
        <v>14</v>
      </c>
      <c r="N5" s="25" t="s">
        <v>15</v>
      </c>
      <c r="O5" s="25" t="s">
        <v>16</v>
      </c>
      <c r="P5" s="25" t="s">
        <v>17</v>
      </c>
      <c r="Q5" s="26" t="s">
        <v>18</v>
      </c>
      <c r="R5" s="27" t="s">
        <v>19</v>
      </c>
      <c r="S5" s="28" t="s">
        <v>20</v>
      </c>
    </row>
    <row r="6" spans="1:5" ht="12.75">
      <c r="A6" s="29"/>
      <c r="B6" s="10"/>
      <c r="C6" s="10"/>
      <c r="D6" s="10"/>
      <c r="E6" s="10"/>
    </row>
    <row r="7" spans="1:19" ht="12.75">
      <c r="A7" s="29"/>
      <c r="B7" s="29" t="s">
        <v>22</v>
      </c>
      <c r="C7" s="31">
        <v>8727.8</v>
      </c>
      <c r="D7" s="31">
        <v>9269.4</v>
      </c>
      <c r="E7" s="31">
        <v>9959.4</v>
      </c>
      <c r="F7" s="31">
        <v>9995</v>
      </c>
      <c r="G7" s="31">
        <v>9961</v>
      </c>
      <c r="H7" s="31">
        <v>9950</v>
      </c>
      <c r="I7" s="31">
        <v>10049.5</v>
      </c>
      <c r="J7" s="31">
        <v>10149.995</v>
      </c>
      <c r="K7" s="31">
        <v>10251.49495</v>
      </c>
      <c r="L7" s="31">
        <v>10354.0098995</v>
      </c>
      <c r="M7" s="31">
        <v>10457.549998495</v>
      </c>
      <c r="N7" s="31">
        <v>10562.12549847995</v>
      </c>
      <c r="O7" s="31">
        <v>10667.74675346475</v>
      </c>
      <c r="P7" s="31">
        <v>10774.424220999397</v>
      </c>
      <c r="Q7" s="31">
        <v>10882.168463209391</v>
      </c>
      <c r="R7" s="31">
        <v>10990.990147841485</v>
      </c>
      <c r="S7" s="31">
        <v>11100.9000493199</v>
      </c>
    </row>
    <row r="8" spans="1:19" ht="12.75">
      <c r="A8" s="29"/>
      <c r="B8" s="29" t="s">
        <v>23</v>
      </c>
      <c r="C8" s="31">
        <v>10139.824999999999</v>
      </c>
      <c r="D8" s="31">
        <v>10415.9</v>
      </c>
      <c r="E8" s="31">
        <v>10704.9</v>
      </c>
      <c r="F8" s="31">
        <v>11114</v>
      </c>
      <c r="G8" s="31">
        <v>11419</v>
      </c>
      <c r="H8" s="31">
        <v>11653</v>
      </c>
      <c r="I8" s="31">
        <v>11769.53</v>
      </c>
      <c r="J8" s="31">
        <v>11887.2253</v>
      </c>
      <c r="K8" s="31">
        <v>12006.097553</v>
      </c>
      <c r="L8" s="31">
        <v>12126.158528529999</v>
      </c>
      <c r="M8" s="31">
        <v>12247.420113815298</v>
      </c>
      <c r="N8" s="31">
        <v>12369.894314953452</v>
      </c>
      <c r="O8" s="31">
        <v>12493.593258102987</v>
      </c>
      <c r="P8" s="31">
        <v>12618.529190684016</v>
      </c>
      <c r="Q8" s="31">
        <v>12744.714482590856</v>
      </c>
      <c r="R8" s="31">
        <v>12872.161627416765</v>
      </c>
      <c r="S8" s="31">
        <v>13000.883243690932</v>
      </c>
    </row>
    <row r="9" spans="1:19" ht="12.75">
      <c r="A9" s="29"/>
      <c r="B9" s="32" t="s">
        <v>24</v>
      </c>
      <c r="C9" s="31">
        <v>3225</v>
      </c>
      <c r="D9" s="31">
        <v>3283.1</v>
      </c>
      <c r="E9" s="31">
        <v>3261.6</v>
      </c>
      <c r="F9" s="2">
        <v>3353</v>
      </c>
      <c r="G9" s="2">
        <v>3420.06</v>
      </c>
      <c r="H9" s="2">
        <v>3488.4611999999997</v>
      </c>
      <c r="I9" s="2">
        <v>3558.230424</v>
      </c>
      <c r="J9" s="2">
        <v>3629.39503248</v>
      </c>
      <c r="K9" s="2">
        <v>3701.9829331296</v>
      </c>
      <c r="L9" s="2">
        <v>3776.022591792192</v>
      </c>
      <c r="M9" s="2">
        <v>3851.543043628036</v>
      </c>
      <c r="N9" s="2">
        <v>3928.5739045005967</v>
      </c>
      <c r="O9" s="2">
        <v>4007.1453825906087</v>
      </c>
      <c r="P9" s="2">
        <v>4087.2882902424208</v>
      </c>
      <c r="Q9" s="2">
        <v>4169.03405604727</v>
      </c>
      <c r="R9" s="2">
        <v>4252.414737168215</v>
      </c>
      <c r="S9" s="2">
        <v>4337.463031911579</v>
      </c>
    </row>
    <row r="10" spans="1:19" ht="13.5" thickBot="1">
      <c r="A10" s="29"/>
      <c r="B10" s="32" t="s">
        <v>25</v>
      </c>
      <c r="C10" s="37">
        <v>1199.84375</v>
      </c>
      <c r="D10" s="37">
        <v>1288.7</v>
      </c>
      <c r="E10" s="37">
        <v>1284.7</v>
      </c>
      <c r="F10" s="38">
        <v>1300</v>
      </c>
      <c r="G10" s="38">
        <v>1326</v>
      </c>
      <c r="H10" s="38">
        <v>1352.52</v>
      </c>
      <c r="I10" s="38">
        <v>1379.5704</v>
      </c>
      <c r="J10" s="38">
        <v>1407.161808</v>
      </c>
      <c r="K10" s="38">
        <v>1435.30504416</v>
      </c>
      <c r="L10" s="38">
        <v>1464.0111450432</v>
      </c>
      <c r="M10" s="38">
        <v>1493.291367944064</v>
      </c>
      <c r="N10" s="38">
        <v>1523.1571953029452</v>
      </c>
      <c r="O10" s="38">
        <v>1553.620339209004</v>
      </c>
      <c r="P10" s="38">
        <v>1584.692745993184</v>
      </c>
      <c r="Q10" s="38">
        <v>1616.3866009130477</v>
      </c>
      <c r="R10" s="38">
        <v>1648.7143329313087</v>
      </c>
      <c r="S10" s="38">
        <v>1681.688619589935</v>
      </c>
    </row>
    <row r="11" spans="1:19" ht="12.75">
      <c r="A11" s="10"/>
      <c r="B11" s="39" t="s">
        <v>70</v>
      </c>
      <c r="C11" s="31">
        <f aca="true" t="shared" si="0" ref="C11:S11">SUM(C7:C10)</f>
        <v>23292.46875</v>
      </c>
      <c r="D11" s="31">
        <f t="shared" si="0"/>
        <v>24257.1</v>
      </c>
      <c r="E11" s="31">
        <f t="shared" si="0"/>
        <v>25210.6</v>
      </c>
      <c r="F11" s="2">
        <f t="shared" si="0"/>
        <v>25762</v>
      </c>
      <c r="G11" s="2">
        <f t="shared" si="0"/>
        <v>26126.06</v>
      </c>
      <c r="H11" s="2">
        <f t="shared" si="0"/>
        <v>26443.9812</v>
      </c>
      <c r="I11" s="2">
        <f t="shared" si="0"/>
        <v>26756.830824</v>
      </c>
      <c r="J11" s="2">
        <f t="shared" si="0"/>
        <v>27073.77714048</v>
      </c>
      <c r="K11" s="2">
        <f t="shared" si="0"/>
        <v>27394.880480289597</v>
      </c>
      <c r="L11" s="2">
        <f t="shared" si="0"/>
        <v>27720.202164865394</v>
      </c>
      <c r="M11" s="2">
        <f t="shared" si="0"/>
        <v>28049.8045238824</v>
      </c>
      <c r="N11" s="2">
        <f t="shared" si="0"/>
        <v>28383.750913236945</v>
      </c>
      <c r="O11" s="2">
        <f t="shared" si="0"/>
        <v>28722.10573336735</v>
      </c>
      <c r="P11" s="2">
        <f t="shared" si="0"/>
        <v>29064.934447919015</v>
      </c>
      <c r="Q11" s="2">
        <f t="shared" si="0"/>
        <v>29412.303602760563</v>
      </c>
      <c r="R11" s="2">
        <f t="shared" si="0"/>
        <v>29764.280845357775</v>
      </c>
      <c r="S11" s="2">
        <f t="shared" si="0"/>
        <v>30120.934944512348</v>
      </c>
    </row>
    <row r="12" spans="1:19" ht="12.75">
      <c r="A12" s="9" t="s">
        <v>32</v>
      </c>
      <c r="B12" s="10"/>
      <c r="C12" s="10"/>
      <c r="D12" s="31">
        <f aca="true" t="shared" si="1" ref="D12:S12">+D11-C11</f>
        <v>964.6312499999985</v>
      </c>
      <c r="E12" s="31">
        <f t="shared" si="1"/>
        <v>953.5</v>
      </c>
      <c r="F12" s="2">
        <f t="shared" si="1"/>
        <v>551.4000000000015</v>
      </c>
      <c r="G12" s="2">
        <f t="shared" si="1"/>
        <v>364.0600000000013</v>
      </c>
      <c r="H12" s="2">
        <f t="shared" si="1"/>
        <v>317.92119999999704</v>
      </c>
      <c r="I12" s="2">
        <f t="shared" si="1"/>
        <v>312.8496240000022</v>
      </c>
      <c r="J12" s="2">
        <f t="shared" si="1"/>
        <v>316.94631647999995</v>
      </c>
      <c r="K12" s="2">
        <f t="shared" si="1"/>
        <v>321.10333980959695</v>
      </c>
      <c r="L12" s="2">
        <f t="shared" si="1"/>
        <v>325.3216845757961</v>
      </c>
      <c r="M12" s="2">
        <f t="shared" si="1"/>
        <v>329.602359017008</v>
      </c>
      <c r="N12" s="2">
        <f t="shared" si="1"/>
        <v>333.9463893545435</v>
      </c>
      <c r="O12" s="2">
        <f t="shared" si="1"/>
        <v>338.3548201304038</v>
      </c>
      <c r="P12" s="2">
        <f t="shared" si="1"/>
        <v>342.82871455166605</v>
      </c>
      <c r="Q12" s="2">
        <f t="shared" si="1"/>
        <v>347.36915484154815</v>
      </c>
      <c r="R12" s="2">
        <f t="shared" si="1"/>
        <v>351.97724259721144</v>
      </c>
      <c r="S12" s="2">
        <f t="shared" si="1"/>
        <v>356.6540991545735</v>
      </c>
    </row>
    <row r="13" spans="1:5" ht="12.75">
      <c r="A13" s="10"/>
      <c r="B13" s="10"/>
      <c r="C13" s="10"/>
      <c r="D13" s="10"/>
      <c r="E13" s="10"/>
    </row>
    <row r="14" spans="1:19" ht="12.75">
      <c r="A14" s="10"/>
      <c r="B14" s="9" t="s">
        <v>92</v>
      </c>
      <c r="C14" s="31"/>
      <c r="D14" s="31">
        <v>30</v>
      </c>
      <c r="E14" s="31">
        <v>69</v>
      </c>
      <c r="F14" s="31">
        <v>115</v>
      </c>
      <c r="G14" s="31">
        <v>175</v>
      </c>
      <c r="H14" s="31">
        <v>225</v>
      </c>
      <c r="I14" s="31">
        <v>286</v>
      </c>
      <c r="J14" s="31">
        <v>360</v>
      </c>
      <c r="K14" s="31">
        <v>420</v>
      </c>
      <c r="L14" s="31">
        <v>460</v>
      </c>
      <c r="M14" s="31">
        <v>480</v>
      </c>
      <c r="N14" s="31">
        <v>480</v>
      </c>
      <c r="O14" s="31">
        <v>480</v>
      </c>
      <c r="P14" s="31">
        <v>480</v>
      </c>
      <c r="Q14" s="31">
        <v>480</v>
      </c>
      <c r="R14" s="31">
        <v>480</v>
      </c>
      <c r="S14" s="31">
        <v>480</v>
      </c>
    </row>
    <row r="15" spans="1:19" ht="12.75">
      <c r="A15" s="29"/>
      <c r="B15" s="29" t="s">
        <v>50</v>
      </c>
      <c r="C15" s="31">
        <v>0</v>
      </c>
      <c r="D15" s="31">
        <v>0</v>
      </c>
      <c r="E15" s="31">
        <v>0</v>
      </c>
      <c r="F15" s="31">
        <v>0</v>
      </c>
      <c r="G15" s="31">
        <v>0</v>
      </c>
      <c r="H15" s="31">
        <v>0</v>
      </c>
      <c r="I15" s="31">
        <v>0</v>
      </c>
      <c r="J15" s="31">
        <v>0</v>
      </c>
      <c r="K15" s="31">
        <v>0</v>
      </c>
      <c r="L15" s="31">
        <v>0</v>
      </c>
      <c r="M15" s="31">
        <v>0</v>
      </c>
      <c r="N15" s="31">
        <v>0</v>
      </c>
      <c r="O15" s="31">
        <v>0</v>
      </c>
      <c r="P15" s="31">
        <v>0</v>
      </c>
      <c r="Q15" s="31">
        <v>0</v>
      </c>
      <c r="R15" s="31">
        <v>0</v>
      </c>
      <c r="S15" s="31">
        <v>0</v>
      </c>
    </row>
    <row r="17" spans="1:19" ht="12.75">
      <c r="A17" t="s">
        <v>33</v>
      </c>
      <c r="B17" t="s">
        <v>34</v>
      </c>
      <c r="C17" s="10">
        <v>1391</v>
      </c>
      <c r="D17" s="10">
        <v>2035</v>
      </c>
      <c r="E17" s="10">
        <v>1361</v>
      </c>
      <c r="F17" s="10">
        <v>1400</v>
      </c>
      <c r="G17" s="10">
        <v>1400</v>
      </c>
      <c r="H17" s="10">
        <v>1400</v>
      </c>
      <c r="I17" s="10">
        <v>1400</v>
      </c>
      <c r="J17" s="10">
        <v>1400</v>
      </c>
      <c r="K17" s="10">
        <v>1400</v>
      </c>
      <c r="L17" s="10">
        <v>1400</v>
      </c>
      <c r="M17" s="10">
        <v>1400</v>
      </c>
      <c r="N17" s="10">
        <v>1400</v>
      </c>
      <c r="O17" s="10">
        <v>1400</v>
      </c>
      <c r="P17" s="10">
        <v>1400</v>
      </c>
      <c r="Q17" s="10">
        <v>1400</v>
      </c>
      <c r="R17" s="10">
        <v>1400</v>
      </c>
      <c r="S17" s="10">
        <v>1400</v>
      </c>
    </row>
    <row r="18" spans="2:19" ht="12.75">
      <c r="B18" t="s">
        <v>35</v>
      </c>
      <c r="C18" s="10">
        <v>12057</v>
      </c>
      <c r="D18" s="10">
        <v>12172</v>
      </c>
      <c r="E18" s="10">
        <v>12877</v>
      </c>
      <c r="F18" s="10">
        <v>12980.51948051948</v>
      </c>
      <c r="G18" s="10">
        <v>12936.363636363636</v>
      </c>
      <c r="H18" s="10">
        <v>12922.077922077922</v>
      </c>
      <c r="I18" s="10">
        <v>13051.298701298701</v>
      </c>
      <c r="J18" s="10">
        <v>13181.811688311689</v>
      </c>
      <c r="K18" s="10">
        <v>13313.629805194805</v>
      </c>
      <c r="L18" s="10">
        <v>13446.766103246753</v>
      </c>
      <c r="M18" s="10">
        <v>13581.23376427922</v>
      </c>
      <c r="N18" s="10">
        <v>13717.046101922013</v>
      </c>
      <c r="O18" s="10">
        <v>13854.216562941232</v>
      </c>
      <c r="P18" s="10">
        <v>13992.758728570645</v>
      </c>
      <c r="Q18" s="10">
        <v>14132.686315856352</v>
      </c>
      <c r="R18" s="10">
        <v>14274.013179014915</v>
      </c>
      <c r="S18" s="10">
        <v>14416.753310805065</v>
      </c>
    </row>
    <row r="19" spans="2:19" ht="12.75">
      <c r="B19" t="s">
        <v>36</v>
      </c>
      <c r="C19" s="10">
        <v>14052</v>
      </c>
      <c r="D19" s="10">
        <v>14950</v>
      </c>
      <c r="E19" s="10">
        <v>15868</v>
      </c>
      <c r="F19" s="10">
        <v>16344.117647058822</v>
      </c>
      <c r="G19" s="10">
        <v>16792.647058823528</v>
      </c>
      <c r="H19" s="10">
        <v>17136.764705882353</v>
      </c>
      <c r="I19" s="10">
        <v>17308.132352941175</v>
      </c>
      <c r="J19" s="10">
        <v>17481.213676470587</v>
      </c>
      <c r="K19" s="10">
        <v>17656.025813235294</v>
      </c>
      <c r="L19" s="10">
        <v>17832.586071367645</v>
      </c>
      <c r="M19" s="10">
        <v>18010.91193208132</v>
      </c>
      <c r="N19" s="10">
        <v>18191.021051402135</v>
      </c>
      <c r="O19" s="10">
        <v>18372.931261916154</v>
      </c>
      <c r="P19" s="10">
        <v>18556.660574535315</v>
      </c>
      <c r="Q19" s="10">
        <v>18742.227180280668</v>
      </c>
      <c r="R19" s="10">
        <v>18929.649452083475</v>
      </c>
      <c r="S19" s="10">
        <v>19118.94594660431</v>
      </c>
    </row>
    <row r="20" spans="2:19" ht="12.75">
      <c r="B20" t="s">
        <v>37</v>
      </c>
      <c r="C20" s="10">
        <v>4243</v>
      </c>
      <c r="D20" s="10">
        <v>4336</v>
      </c>
      <c r="E20" s="10">
        <v>4591</v>
      </c>
      <c r="F20" s="10">
        <v>4593.150684931507</v>
      </c>
      <c r="G20" s="10">
        <v>4866.725770904242</v>
      </c>
      <c r="H20" s="41">
        <v>4959.938624615901</v>
      </c>
      <c r="I20" s="41">
        <v>5068.311180999277</v>
      </c>
      <c r="J20" s="41">
        <v>5178.748568925592</v>
      </c>
      <c r="K20" s="42">
        <v>5291.291058829849</v>
      </c>
      <c r="L20" s="42">
        <v>5405.979716293801</v>
      </c>
      <c r="M20" s="42">
        <v>5522.856417846258</v>
      </c>
      <c r="N20" s="42">
        <v>5641.963867078384</v>
      </c>
      <c r="O20" s="42">
        <v>5763.345611080259</v>
      </c>
      <c r="P20" s="42">
        <v>5887.046057205121</v>
      </c>
      <c r="Q20" s="42">
        <v>6013.1104901678755</v>
      </c>
      <c r="R20" s="42">
        <v>6141.585089484419</v>
      </c>
      <c r="S20" s="42">
        <v>6272.516947258784</v>
      </c>
    </row>
    <row r="21" spans="2:19" ht="12.75">
      <c r="B21" t="s">
        <v>38</v>
      </c>
      <c r="C21" s="10">
        <v>1844</v>
      </c>
      <c r="D21" s="10">
        <v>1949</v>
      </c>
      <c r="E21" s="10">
        <v>2023</v>
      </c>
      <c r="F21" s="10">
        <v>2105.6212275382964</v>
      </c>
      <c r="G21" s="10">
        <v>2144.4971105509217</v>
      </c>
      <c r="H21" s="41">
        <v>2185.5708642121467</v>
      </c>
      <c r="I21" s="41">
        <v>2233.324661111204</v>
      </c>
      <c r="J21" s="41">
        <v>2281.98831516804</v>
      </c>
      <c r="K21" s="42">
        <v>2331.5795713380053</v>
      </c>
      <c r="L21" s="42">
        <v>2382.116524953683</v>
      </c>
      <c r="M21" s="42">
        <v>2433.61762868721</v>
      </c>
      <c r="N21" s="42">
        <v>2486.1016996513986</v>
      </c>
      <c r="O21" s="42">
        <v>2539.5879266424226</v>
      </c>
      <c r="P21" s="42">
        <v>2594.095877526891</v>
      </c>
      <c r="Q21" s="42">
        <v>2649.6455067762167</v>
      </c>
      <c r="R21" s="42">
        <v>2706.2571631511605</v>
      </c>
      <c r="S21" s="42">
        <v>2763.9515975396466</v>
      </c>
    </row>
    <row r="22" spans="2:19" ht="12.75">
      <c r="B22" t="s">
        <v>39</v>
      </c>
      <c r="C22" s="43">
        <f aca="true" t="shared" si="2" ref="C22:S22">SUM(C17:C21)</f>
        <v>33587</v>
      </c>
      <c r="D22" s="43">
        <f t="shared" si="2"/>
        <v>35442</v>
      </c>
      <c r="E22" s="43">
        <f t="shared" si="2"/>
        <v>36720</v>
      </c>
      <c r="F22" s="43">
        <f t="shared" si="2"/>
        <v>37423.4090400481</v>
      </c>
      <c r="G22" s="43">
        <f t="shared" si="2"/>
        <v>38140.23357664233</v>
      </c>
      <c r="H22" s="43">
        <f t="shared" si="2"/>
        <v>38604.35211678832</v>
      </c>
      <c r="I22" s="43">
        <f t="shared" si="2"/>
        <v>39061.066896350356</v>
      </c>
      <c r="J22" s="43">
        <f t="shared" si="2"/>
        <v>39523.76224887591</v>
      </c>
      <c r="K22" s="43">
        <f t="shared" si="2"/>
        <v>39992.526248597955</v>
      </c>
      <c r="L22" s="43">
        <f t="shared" si="2"/>
        <v>40467.44841586189</v>
      </c>
      <c r="M22" s="43">
        <f t="shared" si="2"/>
        <v>40948.61974289401</v>
      </c>
      <c r="N22" s="43">
        <f t="shared" si="2"/>
        <v>41436.13272005393</v>
      </c>
      <c r="O22" s="43">
        <f t="shared" si="2"/>
        <v>41930.081362580066</v>
      </c>
      <c r="P22" s="43">
        <f t="shared" si="2"/>
        <v>42430.561237837974</v>
      </c>
      <c r="Q22" s="43">
        <f t="shared" si="2"/>
        <v>42937.66949308111</v>
      </c>
      <c r="R22" s="43">
        <f t="shared" si="2"/>
        <v>43451.50488373397</v>
      </c>
      <c r="S22" s="43">
        <f t="shared" si="2"/>
        <v>43972.16780220781</v>
      </c>
    </row>
    <row r="23" ht="12.75">
      <c r="C23">
        <f>SUM(C17:C21)</f>
        <v>33587</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S32"/>
  <sheetViews>
    <sheetView workbookViewId="0" topLeftCell="A1">
      <selection activeCell="A1" sqref="A1"/>
    </sheetView>
  </sheetViews>
  <sheetFormatPr defaultColWidth="9.140625" defaultRowHeight="12.75"/>
  <cols>
    <col min="1" max="1" width="6.57421875" style="275" customWidth="1"/>
    <col min="2" max="2" width="12.28125" style="275" customWidth="1"/>
    <col min="3" max="19" width="7.57421875" style="275" customWidth="1"/>
    <col min="20" max="16384" width="9.140625" style="275" customWidth="1"/>
  </cols>
  <sheetData>
    <row r="1" spans="1:19" ht="15.75">
      <c r="A1" s="272" t="s">
        <v>0</v>
      </c>
      <c r="B1" s="273"/>
      <c r="C1" s="273"/>
      <c r="D1" s="273"/>
      <c r="E1" s="273"/>
      <c r="F1" s="273"/>
      <c r="G1" s="273"/>
      <c r="H1" s="273"/>
      <c r="I1" s="273"/>
      <c r="J1" s="273"/>
      <c r="K1" s="273"/>
      <c r="L1" s="274"/>
      <c r="M1" s="274"/>
      <c r="N1" s="274"/>
      <c r="O1" s="274"/>
      <c r="P1" s="274"/>
      <c r="Q1" s="274"/>
      <c r="R1" s="274"/>
      <c r="S1" s="274"/>
    </row>
    <row r="2" spans="1:19" ht="12.75">
      <c r="A2" s="274"/>
      <c r="B2" s="274"/>
      <c r="C2" s="274"/>
      <c r="D2" s="274"/>
      <c r="E2" s="274"/>
      <c r="F2" s="274"/>
      <c r="G2" s="274"/>
      <c r="H2" s="274"/>
      <c r="I2" s="274"/>
      <c r="J2" s="274"/>
      <c r="K2" s="274"/>
      <c r="L2" s="274"/>
      <c r="M2" s="274"/>
      <c r="N2" s="274"/>
      <c r="O2" s="274"/>
      <c r="P2" s="274"/>
      <c r="Q2" s="274"/>
      <c r="R2" s="274"/>
      <c r="S2" s="274"/>
    </row>
    <row r="3" spans="1:19" ht="13.5" thickBot="1">
      <c r="A3" s="276" t="s">
        <v>181</v>
      </c>
      <c r="B3" s="277"/>
      <c r="C3" s="277"/>
      <c r="D3" s="277"/>
      <c r="E3" s="277"/>
      <c r="F3" s="274"/>
      <c r="G3" s="274"/>
      <c r="H3" s="274"/>
      <c r="I3" s="274"/>
      <c r="J3" s="274"/>
      <c r="K3" s="274"/>
      <c r="L3" s="274"/>
      <c r="M3" s="274"/>
      <c r="N3" s="274"/>
      <c r="O3" s="274"/>
      <c r="P3" s="274"/>
      <c r="Q3" s="274"/>
      <c r="R3" s="274"/>
      <c r="S3" s="274"/>
    </row>
    <row r="4" spans="1:19" ht="13.5" thickBot="1">
      <c r="A4" s="277"/>
      <c r="B4" s="277"/>
      <c r="C4" s="269" t="s">
        <v>2</v>
      </c>
      <c r="D4" s="270" t="s">
        <v>2</v>
      </c>
      <c r="E4" s="278" t="s">
        <v>2</v>
      </c>
      <c r="F4" s="279" t="s">
        <v>3</v>
      </c>
      <c r="G4" s="279"/>
      <c r="H4" s="279"/>
      <c r="I4" s="279"/>
      <c r="J4" s="280"/>
      <c r="K4" s="280"/>
      <c r="L4" s="280"/>
      <c r="M4" s="280"/>
      <c r="N4" s="280"/>
      <c r="O4" s="280"/>
      <c r="P4" s="280"/>
      <c r="Q4" s="280"/>
      <c r="R4" s="281"/>
      <c r="S4" s="282"/>
    </row>
    <row r="5" spans="1:19" ht="13.5" thickBot="1">
      <c r="A5" s="277"/>
      <c r="B5" s="277"/>
      <c r="C5" s="283" t="s">
        <v>4</v>
      </c>
      <c r="D5" s="284" t="s">
        <v>5</v>
      </c>
      <c r="E5" s="285" t="s">
        <v>6</v>
      </c>
      <c r="F5" s="286" t="s">
        <v>7</v>
      </c>
      <c r="G5" s="287" t="s">
        <v>8</v>
      </c>
      <c r="H5" s="288" t="s">
        <v>9</v>
      </c>
      <c r="I5" s="288" t="s">
        <v>10</v>
      </c>
      <c r="J5" s="289" t="s">
        <v>11</v>
      </c>
      <c r="K5" s="290" t="s">
        <v>12</v>
      </c>
      <c r="L5" s="290" t="s">
        <v>13</v>
      </c>
      <c r="M5" s="290" t="s">
        <v>14</v>
      </c>
      <c r="N5" s="290" t="s">
        <v>15</v>
      </c>
      <c r="O5" s="290" t="s">
        <v>16</v>
      </c>
      <c r="P5" s="290" t="s">
        <v>17</v>
      </c>
      <c r="Q5" s="291" t="s">
        <v>18</v>
      </c>
      <c r="R5" s="292" t="s">
        <v>19</v>
      </c>
      <c r="S5" s="293" t="s">
        <v>20</v>
      </c>
    </row>
    <row r="6" spans="1:19" ht="12.75">
      <c r="A6" s="276" t="s">
        <v>144</v>
      </c>
      <c r="B6" s="277"/>
      <c r="C6" s="277"/>
      <c r="D6" s="277"/>
      <c r="E6" s="277"/>
      <c r="F6" s="274"/>
      <c r="G6" s="274"/>
      <c r="H6" s="274"/>
      <c r="I6" s="274"/>
      <c r="J6" s="274"/>
      <c r="K6" s="274"/>
      <c r="L6" s="274"/>
      <c r="M6" s="274"/>
      <c r="N6" s="274"/>
      <c r="O6" s="274"/>
      <c r="P6" s="274"/>
      <c r="Q6" s="274"/>
      <c r="R6" s="274"/>
      <c r="S6" s="274"/>
    </row>
    <row r="7" spans="1:19" ht="12.75">
      <c r="A7" s="276"/>
      <c r="B7" s="294" t="s">
        <v>22</v>
      </c>
      <c r="C7" s="295">
        <v>3749.225</v>
      </c>
      <c r="D7" s="296">
        <v>3969.9</v>
      </c>
      <c r="E7" s="296">
        <v>3971</v>
      </c>
      <c r="F7" s="297">
        <v>4032</v>
      </c>
      <c r="G7" s="297">
        <v>4103</v>
      </c>
      <c r="H7" s="297">
        <v>4174</v>
      </c>
      <c r="I7" s="297">
        <v>4247</v>
      </c>
      <c r="J7" s="297">
        <v>4322</v>
      </c>
      <c r="K7" s="297">
        <v>4397</v>
      </c>
      <c r="L7" s="297">
        <v>4474</v>
      </c>
      <c r="M7" s="297">
        <v>4553</v>
      </c>
      <c r="N7" s="297">
        <v>4632</v>
      </c>
      <c r="O7" s="297">
        <v>4713</v>
      </c>
      <c r="P7" s="297">
        <v>4796</v>
      </c>
      <c r="Q7" s="297">
        <v>4880</v>
      </c>
      <c r="R7" s="297">
        <v>4965</v>
      </c>
      <c r="S7" s="297">
        <v>5052</v>
      </c>
    </row>
    <row r="8" spans="1:19" ht="12.75">
      <c r="A8" s="276"/>
      <c r="B8" s="294" t="s">
        <v>23</v>
      </c>
      <c r="C8" s="295">
        <v>3022.15</v>
      </c>
      <c r="D8" s="296">
        <v>3102.6</v>
      </c>
      <c r="E8" s="296">
        <v>3117</v>
      </c>
      <c r="F8" s="297">
        <v>3165</v>
      </c>
      <c r="G8" s="297">
        <v>3244</v>
      </c>
      <c r="H8" s="297">
        <v>3534</v>
      </c>
      <c r="I8" s="297">
        <v>3835</v>
      </c>
      <c r="J8" s="297">
        <v>4147</v>
      </c>
      <c r="K8" s="297">
        <v>4470</v>
      </c>
      <c r="L8" s="297">
        <v>4828</v>
      </c>
      <c r="M8" s="297">
        <v>5200</v>
      </c>
      <c r="N8" s="297">
        <v>5588</v>
      </c>
      <c r="O8" s="297">
        <v>5991</v>
      </c>
      <c r="P8" s="297">
        <v>6411</v>
      </c>
      <c r="Q8" s="297">
        <v>6879</v>
      </c>
      <c r="R8" s="297">
        <v>7368</v>
      </c>
      <c r="S8" s="297">
        <v>7879</v>
      </c>
    </row>
    <row r="9" spans="1:19" ht="12.75">
      <c r="A9" s="276"/>
      <c r="B9" s="298" t="s">
        <v>24</v>
      </c>
      <c r="C9" s="299">
        <v>684.5</v>
      </c>
      <c r="D9" s="296">
        <v>723.8</v>
      </c>
      <c r="E9" s="296">
        <v>769</v>
      </c>
      <c r="F9" s="297">
        <v>781</v>
      </c>
      <c r="G9" s="297">
        <v>794</v>
      </c>
      <c r="H9" s="297">
        <v>808</v>
      </c>
      <c r="I9" s="297">
        <v>823</v>
      </c>
      <c r="J9" s="297">
        <v>837</v>
      </c>
      <c r="K9" s="297">
        <v>852</v>
      </c>
      <c r="L9" s="297">
        <v>866</v>
      </c>
      <c r="M9" s="297">
        <v>882</v>
      </c>
      <c r="N9" s="297">
        <v>897</v>
      </c>
      <c r="O9" s="297">
        <v>913</v>
      </c>
      <c r="P9" s="297">
        <v>929</v>
      </c>
      <c r="Q9" s="297">
        <v>945</v>
      </c>
      <c r="R9" s="297">
        <v>962</v>
      </c>
      <c r="S9" s="297">
        <v>978</v>
      </c>
    </row>
    <row r="10" spans="1:19" ht="12.75">
      <c r="A10" s="276"/>
      <c r="B10" s="298" t="s">
        <v>25</v>
      </c>
      <c r="C10" s="299">
        <v>63.25</v>
      </c>
      <c r="D10" s="296">
        <v>61.7</v>
      </c>
      <c r="E10" s="296">
        <v>51</v>
      </c>
      <c r="F10" s="297">
        <v>52</v>
      </c>
      <c r="G10" s="297">
        <v>53</v>
      </c>
      <c r="H10" s="297">
        <v>54</v>
      </c>
      <c r="I10" s="297">
        <v>55</v>
      </c>
      <c r="J10" s="297">
        <v>56</v>
      </c>
      <c r="K10" s="297">
        <v>56</v>
      </c>
      <c r="L10" s="297">
        <v>57</v>
      </c>
      <c r="M10" s="297">
        <v>58</v>
      </c>
      <c r="N10" s="297">
        <v>59</v>
      </c>
      <c r="O10" s="297">
        <v>61</v>
      </c>
      <c r="P10" s="297">
        <v>62</v>
      </c>
      <c r="Q10" s="297">
        <v>63</v>
      </c>
      <c r="R10" s="297">
        <v>64</v>
      </c>
      <c r="S10" s="297">
        <v>65</v>
      </c>
    </row>
    <row r="11" spans="1:19" ht="12.75">
      <c r="A11" s="276"/>
      <c r="B11" s="277"/>
      <c r="C11" s="300"/>
      <c r="D11" s="296"/>
      <c r="E11" s="296"/>
      <c r="F11" s="297"/>
      <c r="G11" s="297"/>
      <c r="H11" s="297"/>
      <c r="I11" s="297"/>
      <c r="J11" s="297"/>
      <c r="K11" s="297"/>
      <c r="L11" s="297"/>
      <c r="M11" s="297"/>
      <c r="N11" s="297"/>
      <c r="O11" s="297"/>
      <c r="P11" s="297"/>
      <c r="Q11" s="297"/>
      <c r="R11" s="297"/>
      <c r="S11" s="297"/>
    </row>
    <row r="12" spans="1:19" ht="12.75">
      <c r="A12" s="294" t="s">
        <v>182</v>
      </c>
      <c r="B12" s="294" t="s">
        <v>22</v>
      </c>
      <c r="C12" s="300">
        <v>7.4</v>
      </c>
      <c r="D12" s="296">
        <v>7.6</v>
      </c>
      <c r="E12" s="296">
        <v>9</v>
      </c>
      <c r="F12" s="297">
        <v>9</v>
      </c>
      <c r="G12" s="297">
        <v>9</v>
      </c>
      <c r="H12" s="297">
        <v>9</v>
      </c>
      <c r="I12" s="297">
        <v>10</v>
      </c>
      <c r="J12" s="297">
        <v>10</v>
      </c>
      <c r="K12" s="297">
        <v>10</v>
      </c>
      <c r="L12" s="297">
        <v>10</v>
      </c>
      <c r="M12" s="297">
        <v>10</v>
      </c>
      <c r="N12" s="297">
        <v>11</v>
      </c>
      <c r="O12" s="297">
        <v>11</v>
      </c>
      <c r="P12" s="297">
        <v>11</v>
      </c>
      <c r="Q12" s="297">
        <v>11</v>
      </c>
      <c r="R12" s="297">
        <v>11</v>
      </c>
      <c r="S12" s="297">
        <v>11</v>
      </c>
    </row>
    <row r="13" spans="1:19" ht="12.75">
      <c r="A13" s="294" t="s">
        <v>183</v>
      </c>
      <c r="B13" s="294" t="s">
        <v>23</v>
      </c>
      <c r="C13" s="300">
        <v>176.775</v>
      </c>
      <c r="D13" s="296">
        <v>171.3</v>
      </c>
      <c r="E13" s="296">
        <v>153</v>
      </c>
      <c r="F13" s="297">
        <v>155</v>
      </c>
      <c r="G13" s="297">
        <v>158</v>
      </c>
      <c r="H13" s="297">
        <v>161</v>
      </c>
      <c r="I13" s="297">
        <v>164</v>
      </c>
      <c r="J13" s="297">
        <v>167</v>
      </c>
      <c r="K13" s="297">
        <v>170</v>
      </c>
      <c r="L13" s="297">
        <v>173</v>
      </c>
      <c r="M13" s="297">
        <v>176</v>
      </c>
      <c r="N13" s="297">
        <v>179</v>
      </c>
      <c r="O13" s="297">
        <v>182</v>
      </c>
      <c r="P13" s="297">
        <v>185</v>
      </c>
      <c r="Q13" s="297">
        <v>188</v>
      </c>
      <c r="R13" s="297">
        <v>192</v>
      </c>
      <c r="S13" s="297">
        <v>195</v>
      </c>
    </row>
    <row r="14" spans="1:19" ht="12.75">
      <c r="A14" s="277"/>
      <c r="B14" s="298" t="s">
        <v>24</v>
      </c>
      <c r="C14" s="300">
        <v>28.75</v>
      </c>
      <c r="D14" s="296">
        <v>25.9</v>
      </c>
      <c r="E14" s="296">
        <v>22</v>
      </c>
      <c r="F14" s="297">
        <v>22</v>
      </c>
      <c r="G14" s="297">
        <v>23</v>
      </c>
      <c r="H14" s="297">
        <v>23</v>
      </c>
      <c r="I14" s="297">
        <v>24</v>
      </c>
      <c r="J14" s="297">
        <v>24</v>
      </c>
      <c r="K14" s="297">
        <v>24</v>
      </c>
      <c r="L14" s="297">
        <v>25</v>
      </c>
      <c r="M14" s="297">
        <v>25</v>
      </c>
      <c r="N14" s="297">
        <v>26</v>
      </c>
      <c r="O14" s="297">
        <v>26</v>
      </c>
      <c r="P14" s="297">
        <v>27</v>
      </c>
      <c r="Q14" s="297">
        <v>27</v>
      </c>
      <c r="R14" s="297">
        <v>28</v>
      </c>
      <c r="S14" s="297">
        <v>28</v>
      </c>
    </row>
    <row r="15" spans="1:19" ht="12.75">
      <c r="A15" s="294"/>
      <c r="B15" s="298" t="s">
        <v>25</v>
      </c>
      <c r="C15" s="300">
        <v>3.9375</v>
      </c>
      <c r="D15" s="296">
        <v>3.8</v>
      </c>
      <c r="E15" s="296">
        <v>7</v>
      </c>
      <c r="F15" s="297">
        <v>7</v>
      </c>
      <c r="G15" s="297">
        <v>7</v>
      </c>
      <c r="H15" s="297">
        <v>7</v>
      </c>
      <c r="I15" s="297">
        <v>8</v>
      </c>
      <c r="J15" s="297">
        <v>8</v>
      </c>
      <c r="K15" s="297">
        <v>8</v>
      </c>
      <c r="L15" s="297">
        <v>8</v>
      </c>
      <c r="M15" s="297">
        <v>8</v>
      </c>
      <c r="N15" s="297">
        <v>8</v>
      </c>
      <c r="O15" s="297">
        <v>8</v>
      </c>
      <c r="P15" s="297">
        <v>8</v>
      </c>
      <c r="Q15" s="297">
        <v>9</v>
      </c>
      <c r="R15" s="297">
        <v>9</v>
      </c>
      <c r="S15" s="297">
        <v>9</v>
      </c>
    </row>
    <row r="16" spans="1:19" ht="12.75">
      <c r="A16" s="276"/>
      <c r="B16" s="277"/>
      <c r="C16" s="300"/>
      <c r="D16" s="296"/>
      <c r="E16" s="296"/>
      <c r="F16" s="297"/>
      <c r="G16" s="297"/>
      <c r="H16" s="297"/>
      <c r="I16" s="297"/>
      <c r="J16" s="297"/>
      <c r="K16" s="297"/>
      <c r="L16" s="297"/>
      <c r="M16" s="297"/>
      <c r="N16" s="297"/>
      <c r="O16" s="297"/>
      <c r="P16" s="297"/>
      <c r="Q16" s="297"/>
      <c r="R16" s="297"/>
      <c r="S16" s="297"/>
    </row>
    <row r="17" spans="1:19" ht="12.75">
      <c r="A17" s="294" t="s">
        <v>69</v>
      </c>
      <c r="B17" s="294" t="s">
        <v>22</v>
      </c>
      <c r="C17" s="295">
        <v>2</v>
      </c>
      <c r="D17" s="296">
        <v>3.3</v>
      </c>
      <c r="E17" s="296">
        <v>1.7</v>
      </c>
      <c r="F17" s="297">
        <v>2</v>
      </c>
      <c r="G17" s="297">
        <v>2</v>
      </c>
      <c r="H17" s="297">
        <v>2</v>
      </c>
      <c r="I17" s="297">
        <v>2</v>
      </c>
      <c r="J17" s="297">
        <v>2</v>
      </c>
      <c r="K17" s="297">
        <v>2</v>
      </c>
      <c r="L17" s="297">
        <v>2</v>
      </c>
      <c r="M17" s="297">
        <v>2</v>
      </c>
      <c r="N17" s="297">
        <v>2</v>
      </c>
      <c r="O17" s="297">
        <v>2</v>
      </c>
      <c r="P17" s="297">
        <v>2</v>
      </c>
      <c r="Q17" s="297">
        <v>2</v>
      </c>
      <c r="R17" s="297">
        <v>3</v>
      </c>
      <c r="S17" s="297">
        <v>3</v>
      </c>
    </row>
    <row r="18" spans="1:19" ht="12.75">
      <c r="A18" s="276"/>
      <c r="B18" s="294" t="s">
        <v>23</v>
      </c>
      <c r="C18" s="295">
        <v>69.2</v>
      </c>
      <c r="D18" s="296">
        <v>65.3</v>
      </c>
      <c r="E18" s="296">
        <v>41</v>
      </c>
      <c r="F18" s="297">
        <v>42</v>
      </c>
      <c r="G18" s="297">
        <v>42</v>
      </c>
      <c r="H18" s="297">
        <v>43</v>
      </c>
      <c r="I18" s="297">
        <v>44</v>
      </c>
      <c r="J18" s="297">
        <v>45</v>
      </c>
      <c r="K18" s="297">
        <v>45</v>
      </c>
      <c r="L18" s="297">
        <v>46</v>
      </c>
      <c r="M18" s="297">
        <v>47</v>
      </c>
      <c r="N18" s="297">
        <v>48</v>
      </c>
      <c r="O18" s="297">
        <v>49</v>
      </c>
      <c r="P18" s="297">
        <v>50</v>
      </c>
      <c r="Q18" s="297">
        <v>50</v>
      </c>
      <c r="R18" s="297">
        <v>51</v>
      </c>
      <c r="S18" s="297">
        <v>52</v>
      </c>
    </row>
    <row r="19" spans="1:19" ht="12.75">
      <c r="A19" s="276"/>
      <c r="B19" s="301" t="s">
        <v>50</v>
      </c>
      <c r="C19" s="300"/>
      <c r="D19" s="296"/>
      <c r="E19" s="296">
        <v>71.9</v>
      </c>
      <c r="F19" s="297">
        <v>163</v>
      </c>
      <c r="G19" s="297">
        <v>269</v>
      </c>
      <c r="H19" s="297">
        <v>410</v>
      </c>
      <c r="I19" s="297">
        <v>525</v>
      </c>
      <c r="J19" s="297">
        <v>634</v>
      </c>
      <c r="K19" s="297">
        <v>684</v>
      </c>
      <c r="L19" s="297">
        <v>703</v>
      </c>
      <c r="M19" s="297">
        <v>722</v>
      </c>
      <c r="N19" s="297">
        <v>742</v>
      </c>
      <c r="O19" s="297">
        <v>763</v>
      </c>
      <c r="P19" s="297">
        <v>784</v>
      </c>
      <c r="Q19" s="297">
        <v>806</v>
      </c>
      <c r="R19" s="297">
        <v>828</v>
      </c>
      <c r="S19" s="297">
        <v>851</v>
      </c>
    </row>
    <row r="20" spans="1:19" ht="12.75">
      <c r="A20" s="276"/>
      <c r="B20" s="298" t="s">
        <v>24</v>
      </c>
      <c r="C20" s="295">
        <v>37.40625</v>
      </c>
      <c r="D20" s="296">
        <v>25.1</v>
      </c>
      <c r="E20" s="296">
        <v>28</v>
      </c>
      <c r="F20" s="297">
        <v>27</v>
      </c>
      <c r="G20" s="297">
        <v>28</v>
      </c>
      <c r="H20" s="297">
        <v>28</v>
      </c>
      <c r="I20" s="297">
        <v>29</v>
      </c>
      <c r="J20" s="297">
        <v>29</v>
      </c>
      <c r="K20" s="297">
        <v>30</v>
      </c>
      <c r="L20" s="297">
        <v>30</v>
      </c>
      <c r="M20" s="297">
        <v>31</v>
      </c>
      <c r="N20" s="297">
        <v>31</v>
      </c>
      <c r="O20" s="297">
        <v>32</v>
      </c>
      <c r="P20" s="297">
        <v>33</v>
      </c>
      <c r="Q20" s="297">
        <v>33</v>
      </c>
      <c r="R20" s="297">
        <v>34</v>
      </c>
      <c r="S20" s="297">
        <v>34</v>
      </c>
    </row>
    <row r="21" spans="1:19" ht="12.75">
      <c r="A21" s="276"/>
      <c r="B21" s="298" t="s">
        <v>25</v>
      </c>
      <c r="C21" s="299">
        <v>0.09375</v>
      </c>
      <c r="D21" s="296">
        <v>8.2</v>
      </c>
      <c r="E21" s="296">
        <v>8.6</v>
      </c>
      <c r="F21" s="297">
        <v>9</v>
      </c>
      <c r="G21" s="297">
        <v>9</v>
      </c>
      <c r="H21" s="297">
        <v>9</v>
      </c>
      <c r="I21" s="297">
        <v>10</v>
      </c>
      <c r="J21" s="297">
        <v>10</v>
      </c>
      <c r="K21" s="297">
        <v>10</v>
      </c>
      <c r="L21" s="297">
        <v>10</v>
      </c>
      <c r="M21" s="297">
        <v>10</v>
      </c>
      <c r="N21" s="297">
        <v>10</v>
      </c>
      <c r="O21" s="297">
        <v>11</v>
      </c>
      <c r="P21" s="297">
        <v>11</v>
      </c>
      <c r="Q21" s="297">
        <v>11</v>
      </c>
      <c r="R21" s="297">
        <v>11</v>
      </c>
      <c r="S21" s="297">
        <v>11</v>
      </c>
    </row>
    <row r="22" spans="1:19" ht="12.75">
      <c r="A22" s="276"/>
      <c r="B22" s="277"/>
      <c r="C22" s="296"/>
      <c r="D22" s="296"/>
      <c r="E22" s="296"/>
      <c r="F22" s="297"/>
      <c r="G22" s="297"/>
      <c r="H22" s="297"/>
      <c r="I22" s="297"/>
      <c r="J22" s="297"/>
      <c r="K22" s="297"/>
      <c r="L22" s="297"/>
      <c r="M22" s="297"/>
      <c r="N22" s="297"/>
      <c r="O22" s="297"/>
      <c r="P22" s="297"/>
      <c r="Q22" s="297"/>
      <c r="R22" s="297"/>
      <c r="S22" s="297"/>
    </row>
    <row r="23" spans="1:19" ht="12.75">
      <c r="A23" s="276" t="s">
        <v>184</v>
      </c>
      <c r="B23" s="277"/>
      <c r="C23" s="296"/>
      <c r="D23" s="296"/>
      <c r="E23" s="296"/>
      <c r="F23" s="297"/>
      <c r="G23" s="297"/>
      <c r="H23" s="297"/>
      <c r="I23" s="297"/>
      <c r="J23" s="297"/>
      <c r="K23" s="297"/>
      <c r="L23" s="297"/>
      <c r="M23" s="297"/>
      <c r="N23" s="297"/>
      <c r="O23" s="297"/>
      <c r="P23" s="297"/>
      <c r="Q23" s="297"/>
      <c r="R23" s="297"/>
      <c r="S23" s="297"/>
    </row>
    <row r="24" spans="1:19" ht="12.75">
      <c r="A24" s="277"/>
      <c r="B24" s="294" t="s">
        <v>22</v>
      </c>
      <c r="C24" s="296">
        <f aca="true" t="shared" si="0" ref="C24:S24">C7+C12+C17</f>
        <v>3758.625</v>
      </c>
      <c r="D24" s="296">
        <f t="shared" si="0"/>
        <v>3980.8</v>
      </c>
      <c r="E24" s="296">
        <f t="shared" si="0"/>
        <v>3981.7</v>
      </c>
      <c r="F24" s="297">
        <f t="shared" si="0"/>
        <v>4043</v>
      </c>
      <c r="G24" s="297">
        <f t="shared" si="0"/>
        <v>4114</v>
      </c>
      <c r="H24" s="297">
        <f t="shared" si="0"/>
        <v>4185</v>
      </c>
      <c r="I24" s="297">
        <f t="shared" si="0"/>
        <v>4259</v>
      </c>
      <c r="J24" s="297">
        <f t="shared" si="0"/>
        <v>4334</v>
      </c>
      <c r="K24" s="297">
        <f t="shared" si="0"/>
        <v>4409</v>
      </c>
      <c r="L24" s="297">
        <f t="shared" si="0"/>
        <v>4486</v>
      </c>
      <c r="M24" s="297">
        <f t="shared" si="0"/>
        <v>4565</v>
      </c>
      <c r="N24" s="297">
        <f t="shared" si="0"/>
        <v>4645</v>
      </c>
      <c r="O24" s="297">
        <f t="shared" si="0"/>
        <v>4726</v>
      </c>
      <c r="P24" s="297">
        <f t="shared" si="0"/>
        <v>4809</v>
      </c>
      <c r="Q24" s="297">
        <f t="shared" si="0"/>
        <v>4893</v>
      </c>
      <c r="R24" s="297">
        <f t="shared" si="0"/>
        <v>4979</v>
      </c>
      <c r="S24" s="297">
        <f t="shared" si="0"/>
        <v>5066</v>
      </c>
    </row>
    <row r="25" spans="1:19" ht="12.75">
      <c r="A25" s="277"/>
      <c r="B25" s="294" t="s">
        <v>23</v>
      </c>
      <c r="C25" s="296">
        <f aca="true" t="shared" si="1" ref="C25:S25">C8+C13+C18</f>
        <v>3268.125</v>
      </c>
      <c r="D25" s="296">
        <f t="shared" si="1"/>
        <v>3339.2000000000003</v>
      </c>
      <c r="E25" s="296">
        <f t="shared" si="1"/>
        <v>3311</v>
      </c>
      <c r="F25" s="297">
        <f t="shared" si="1"/>
        <v>3362</v>
      </c>
      <c r="G25" s="297">
        <f t="shared" si="1"/>
        <v>3444</v>
      </c>
      <c r="H25" s="297">
        <f t="shared" si="1"/>
        <v>3738</v>
      </c>
      <c r="I25" s="297">
        <f t="shared" si="1"/>
        <v>4043</v>
      </c>
      <c r="J25" s="297">
        <f t="shared" si="1"/>
        <v>4359</v>
      </c>
      <c r="K25" s="297">
        <f t="shared" si="1"/>
        <v>4685</v>
      </c>
      <c r="L25" s="297">
        <f t="shared" si="1"/>
        <v>5047</v>
      </c>
      <c r="M25" s="297">
        <f t="shared" si="1"/>
        <v>5423</v>
      </c>
      <c r="N25" s="297">
        <f t="shared" si="1"/>
        <v>5815</v>
      </c>
      <c r="O25" s="297">
        <f t="shared" si="1"/>
        <v>6222</v>
      </c>
      <c r="P25" s="297">
        <f t="shared" si="1"/>
        <v>6646</v>
      </c>
      <c r="Q25" s="297">
        <f t="shared" si="1"/>
        <v>7117</v>
      </c>
      <c r="R25" s="297">
        <f t="shared" si="1"/>
        <v>7611</v>
      </c>
      <c r="S25" s="297">
        <f t="shared" si="1"/>
        <v>8126</v>
      </c>
    </row>
    <row r="26" spans="1:19" ht="12.75">
      <c r="A26" s="277"/>
      <c r="B26" s="301" t="s">
        <v>50</v>
      </c>
      <c r="C26" s="296">
        <f aca="true" t="shared" si="2" ref="C26:S26">C19</f>
        <v>0</v>
      </c>
      <c r="D26" s="296">
        <f t="shared" si="2"/>
        <v>0</v>
      </c>
      <c r="E26" s="296">
        <f t="shared" si="2"/>
        <v>71.9</v>
      </c>
      <c r="F26" s="297">
        <f t="shared" si="2"/>
        <v>163</v>
      </c>
      <c r="G26" s="297">
        <f t="shared" si="2"/>
        <v>269</v>
      </c>
      <c r="H26" s="297">
        <f t="shared" si="2"/>
        <v>410</v>
      </c>
      <c r="I26" s="297">
        <f t="shared" si="2"/>
        <v>525</v>
      </c>
      <c r="J26" s="297">
        <f t="shared" si="2"/>
        <v>634</v>
      </c>
      <c r="K26" s="297">
        <f t="shared" si="2"/>
        <v>684</v>
      </c>
      <c r="L26" s="297">
        <f t="shared" si="2"/>
        <v>703</v>
      </c>
      <c r="M26" s="297">
        <f t="shared" si="2"/>
        <v>722</v>
      </c>
      <c r="N26" s="297">
        <f t="shared" si="2"/>
        <v>742</v>
      </c>
      <c r="O26" s="297">
        <f t="shared" si="2"/>
        <v>763</v>
      </c>
      <c r="P26" s="297">
        <f t="shared" si="2"/>
        <v>784</v>
      </c>
      <c r="Q26" s="297">
        <f t="shared" si="2"/>
        <v>806</v>
      </c>
      <c r="R26" s="297">
        <f t="shared" si="2"/>
        <v>828</v>
      </c>
      <c r="S26" s="297">
        <f t="shared" si="2"/>
        <v>851</v>
      </c>
    </row>
    <row r="27" spans="1:19" ht="12.75">
      <c r="A27" s="277"/>
      <c r="B27" s="298" t="s">
        <v>24</v>
      </c>
      <c r="C27" s="296">
        <f aca="true" t="shared" si="3" ref="C27:S27">+C9+C14+C20</f>
        <v>750.65625</v>
      </c>
      <c r="D27" s="296">
        <f t="shared" si="3"/>
        <v>774.8</v>
      </c>
      <c r="E27" s="296">
        <f t="shared" si="3"/>
        <v>819</v>
      </c>
      <c r="F27" s="297">
        <f t="shared" si="3"/>
        <v>830</v>
      </c>
      <c r="G27" s="297">
        <f t="shared" si="3"/>
        <v>845</v>
      </c>
      <c r="H27" s="297">
        <f t="shared" si="3"/>
        <v>859</v>
      </c>
      <c r="I27" s="297">
        <f t="shared" si="3"/>
        <v>876</v>
      </c>
      <c r="J27" s="297">
        <f t="shared" si="3"/>
        <v>890</v>
      </c>
      <c r="K27" s="297">
        <f t="shared" si="3"/>
        <v>906</v>
      </c>
      <c r="L27" s="297">
        <f t="shared" si="3"/>
        <v>921</v>
      </c>
      <c r="M27" s="297">
        <f t="shared" si="3"/>
        <v>938</v>
      </c>
      <c r="N27" s="297">
        <f t="shared" si="3"/>
        <v>954</v>
      </c>
      <c r="O27" s="297">
        <f t="shared" si="3"/>
        <v>971</v>
      </c>
      <c r="P27" s="297">
        <f t="shared" si="3"/>
        <v>989</v>
      </c>
      <c r="Q27" s="297">
        <f t="shared" si="3"/>
        <v>1005</v>
      </c>
      <c r="R27" s="297">
        <f t="shared" si="3"/>
        <v>1024</v>
      </c>
      <c r="S27" s="297">
        <f t="shared" si="3"/>
        <v>1040</v>
      </c>
    </row>
    <row r="28" spans="1:19" ht="13.5" thickBot="1">
      <c r="A28" s="277"/>
      <c r="B28" s="298" t="s">
        <v>25</v>
      </c>
      <c r="C28" s="302">
        <f aca="true" t="shared" si="4" ref="C28:S28">+C10+C15+C21</f>
        <v>67.28125</v>
      </c>
      <c r="D28" s="302">
        <f t="shared" si="4"/>
        <v>73.7</v>
      </c>
      <c r="E28" s="302">
        <f t="shared" si="4"/>
        <v>66.6</v>
      </c>
      <c r="F28" s="303">
        <f t="shared" si="4"/>
        <v>68</v>
      </c>
      <c r="G28" s="303">
        <f t="shared" si="4"/>
        <v>69</v>
      </c>
      <c r="H28" s="303">
        <f t="shared" si="4"/>
        <v>70</v>
      </c>
      <c r="I28" s="303">
        <f t="shared" si="4"/>
        <v>73</v>
      </c>
      <c r="J28" s="303">
        <f t="shared" si="4"/>
        <v>74</v>
      </c>
      <c r="K28" s="303">
        <f t="shared" si="4"/>
        <v>74</v>
      </c>
      <c r="L28" s="303">
        <f t="shared" si="4"/>
        <v>75</v>
      </c>
      <c r="M28" s="303">
        <f t="shared" si="4"/>
        <v>76</v>
      </c>
      <c r="N28" s="303">
        <f t="shared" si="4"/>
        <v>77</v>
      </c>
      <c r="O28" s="303">
        <f t="shared" si="4"/>
        <v>80</v>
      </c>
      <c r="P28" s="303">
        <f t="shared" si="4"/>
        <v>81</v>
      </c>
      <c r="Q28" s="303">
        <f t="shared" si="4"/>
        <v>83</v>
      </c>
      <c r="R28" s="303">
        <f t="shared" si="4"/>
        <v>84</v>
      </c>
      <c r="S28" s="303">
        <f t="shared" si="4"/>
        <v>85</v>
      </c>
    </row>
    <row r="29" spans="1:19" ht="12.75">
      <c r="A29" s="277"/>
      <c r="B29" s="298" t="s">
        <v>91</v>
      </c>
      <c r="C29" s="328">
        <f>SUM(C26:C28)</f>
        <v>817.9375</v>
      </c>
      <c r="D29" s="328">
        <f aca="true" t="shared" si="5" ref="D29:S29">SUM(D26:D28)</f>
        <v>848.5</v>
      </c>
      <c r="E29" s="328">
        <f t="shared" si="5"/>
        <v>957.5</v>
      </c>
      <c r="F29" s="328">
        <f t="shared" si="5"/>
        <v>1061</v>
      </c>
      <c r="G29" s="328">
        <f t="shared" si="5"/>
        <v>1183</v>
      </c>
      <c r="H29" s="328">
        <f t="shared" si="5"/>
        <v>1339</v>
      </c>
      <c r="I29" s="328">
        <f t="shared" si="5"/>
        <v>1474</v>
      </c>
      <c r="J29" s="328">
        <f t="shared" si="5"/>
        <v>1598</v>
      </c>
      <c r="K29" s="328">
        <f t="shared" si="5"/>
        <v>1664</v>
      </c>
      <c r="L29" s="328">
        <f t="shared" si="5"/>
        <v>1699</v>
      </c>
      <c r="M29" s="328">
        <f t="shared" si="5"/>
        <v>1736</v>
      </c>
      <c r="N29" s="328">
        <f t="shared" si="5"/>
        <v>1773</v>
      </c>
      <c r="O29" s="328">
        <f t="shared" si="5"/>
        <v>1814</v>
      </c>
      <c r="P29" s="328">
        <f t="shared" si="5"/>
        <v>1854</v>
      </c>
      <c r="Q29" s="328">
        <f t="shared" si="5"/>
        <v>1894</v>
      </c>
      <c r="R29" s="328">
        <f t="shared" si="5"/>
        <v>1936</v>
      </c>
      <c r="S29" s="328">
        <f t="shared" si="5"/>
        <v>1976</v>
      </c>
    </row>
    <row r="30" spans="1:19" ht="12.75">
      <c r="A30" s="277"/>
      <c r="B30" s="304" t="s">
        <v>31</v>
      </c>
      <c r="C30" s="296">
        <f aca="true" t="shared" si="6" ref="C30:S30">SUM(C24:C28)</f>
        <v>7844.6875</v>
      </c>
      <c r="D30" s="296">
        <f t="shared" si="6"/>
        <v>8168.5</v>
      </c>
      <c r="E30" s="296">
        <f t="shared" si="6"/>
        <v>8250.199999999999</v>
      </c>
      <c r="F30" s="297">
        <f t="shared" si="6"/>
        <v>8466</v>
      </c>
      <c r="G30" s="297">
        <f t="shared" si="6"/>
        <v>8741</v>
      </c>
      <c r="H30" s="297">
        <f t="shared" si="6"/>
        <v>9262</v>
      </c>
      <c r="I30" s="297">
        <f t="shared" si="6"/>
        <v>9776</v>
      </c>
      <c r="J30" s="297">
        <f t="shared" si="6"/>
        <v>10291</v>
      </c>
      <c r="K30" s="297">
        <f t="shared" si="6"/>
        <v>10758</v>
      </c>
      <c r="L30" s="297">
        <f t="shared" si="6"/>
        <v>11232</v>
      </c>
      <c r="M30" s="297">
        <f t="shared" si="6"/>
        <v>11724</v>
      </c>
      <c r="N30" s="297">
        <f t="shared" si="6"/>
        <v>12233</v>
      </c>
      <c r="O30" s="297">
        <f t="shared" si="6"/>
        <v>12762</v>
      </c>
      <c r="P30" s="297">
        <f t="shared" si="6"/>
        <v>13309</v>
      </c>
      <c r="Q30" s="297">
        <f t="shared" si="6"/>
        <v>13904</v>
      </c>
      <c r="R30" s="297">
        <f t="shared" si="6"/>
        <v>14526</v>
      </c>
      <c r="S30" s="297">
        <f t="shared" si="6"/>
        <v>15168</v>
      </c>
    </row>
    <row r="31" spans="1:19" ht="12.75">
      <c r="A31" s="276" t="s">
        <v>32</v>
      </c>
      <c r="B31" s="277"/>
      <c r="C31" s="296"/>
      <c r="D31" s="296">
        <f aca="true" t="shared" si="7" ref="D31:S31">+D30-C30</f>
        <v>323.8125</v>
      </c>
      <c r="E31" s="296">
        <f t="shared" si="7"/>
        <v>81.69999999999891</v>
      </c>
      <c r="F31" s="297">
        <f t="shared" si="7"/>
        <v>215.8000000000011</v>
      </c>
      <c r="G31" s="297">
        <f t="shared" si="7"/>
        <v>275</v>
      </c>
      <c r="H31" s="297">
        <f t="shared" si="7"/>
        <v>521</v>
      </c>
      <c r="I31" s="297">
        <f t="shared" si="7"/>
        <v>514</v>
      </c>
      <c r="J31" s="297">
        <f t="shared" si="7"/>
        <v>515</v>
      </c>
      <c r="K31" s="297">
        <f t="shared" si="7"/>
        <v>467</v>
      </c>
      <c r="L31" s="297">
        <f t="shared" si="7"/>
        <v>474</v>
      </c>
      <c r="M31" s="297">
        <f t="shared" si="7"/>
        <v>492</v>
      </c>
      <c r="N31" s="297">
        <f t="shared" si="7"/>
        <v>509</v>
      </c>
      <c r="O31" s="297">
        <f t="shared" si="7"/>
        <v>529</v>
      </c>
      <c r="P31" s="297">
        <f t="shared" si="7"/>
        <v>547</v>
      </c>
      <c r="Q31" s="297">
        <f t="shared" si="7"/>
        <v>595</v>
      </c>
      <c r="R31" s="297">
        <f t="shared" si="7"/>
        <v>622</v>
      </c>
      <c r="S31" s="297">
        <f t="shared" si="7"/>
        <v>642</v>
      </c>
    </row>
    <row r="32" spans="1:19" ht="12.75">
      <c r="A32" s="277"/>
      <c r="B32" s="277"/>
      <c r="C32" s="277"/>
      <c r="D32" s="277"/>
      <c r="E32" s="277"/>
      <c r="F32" s="274"/>
      <c r="G32" s="274"/>
      <c r="H32" s="274"/>
      <c r="I32" s="274"/>
      <c r="J32" s="274"/>
      <c r="K32" s="274"/>
      <c r="L32" s="274"/>
      <c r="M32" s="274"/>
      <c r="N32" s="274"/>
      <c r="O32" s="274"/>
      <c r="P32" s="274"/>
      <c r="Q32" s="274"/>
      <c r="R32" s="274"/>
      <c r="S32" s="274"/>
    </row>
  </sheetData>
  <printOptions horizontalCentered="1"/>
  <pageMargins left="0.5" right="0.5" top="1" bottom="1" header="0.5" footer="0.25"/>
  <pageSetup firstPageNumber="23" useFirstPageNumber="1" fitToHeight="1" fitToWidth="1" horizontalDpi="600" verticalDpi="600" orientation="landscape" scale="86" r:id="rId3"/>
  <headerFooter alignWithMargins="0">
    <oddFooter>&amp;R&amp;8Office of Data Analysis and Institutional Research, Division of Colleges and Universities,  &amp;F  &amp;D</oddFooter>
  </headerFooter>
  <legacyDrawing r:id="rId2"/>
</worksheet>
</file>

<file path=xl/worksheets/sheet8.xml><?xml version="1.0" encoding="utf-8"?>
<worksheet xmlns="http://schemas.openxmlformats.org/spreadsheetml/2006/main" xmlns:r="http://schemas.openxmlformats.org/officeDocument/2006/relationships">
  <dimension ref="A1:S22"/>
  <sheetViews>
    <sheetView workbookViewId="0" topLeftCell="A1">
      <selection activeCell="A1" sqref="A1"/>
    </sheetView>
  </sheetViews>
  <sheetFormatPr defaultColWidth="9.140625" defaultRowHeight="12.75"/>
  <sheetData>
    <row r="1" spans="1:10" ht="15.75">
      <c r="A1" s="7" t="s">
        <v>93</v>
      </c>
      <c r="B1" s="8"/>
      <c r="C1" s="8"/>
      <c r="D1" s="8"/>
      <c r="E1" s="8"/>
      <c r="F1" s="8"/>
      <c r="G1" s="8"/>
      <c r="H1" s="8"/>
      <c r="I1" s="8"/>
      <c r="J1" s="8"/>
    </row>
    <row r="2" ht="12.75">
      <c r="A2" s="45"/>
    </row>
    <row r="3" spans="1:5" ht="13.5" thickBot="1">
      <c r="A3" s="56" t="s">
        <v>180</v>
      </c>
      <c r="B3" s="10"/>
      <c r="C3" s="10"/>
      <c r="D3" s="10"/>
      <c r="E3" s="10"/>
    </row>
    <row r="4" spans="1:19" ht="13.5" thickBot="1">
      <c r="A4" s="10"/>
      <c r="B4" s="10"/>
      <c r="C4" s="11" t="s">
        <v>2</v>
      </c>
      <c r="D4" s="12" t="s">
        <v>2</v>
      </c>
      <c r="E4" s="13" t="s">
        <v>2</v>
      </c>
      <c r="F4" s="14" t="s">
        <v>3</v>
      </c>
      <c r="G4" s="14"/>
      <c r="H4" s="14"/>
      <c r="I4" s="14"/>
      <c r="J4" s="15"/>
      <c r="K4" s="15"/>
      <c r="L4" s="15"/>
      <c r="M4" s="15"/>
      <c r="N4" s="15"/>
      <c r="O4" s="15"/>
      <c r="P4" s="15"/>
      <c r="Q4" s="15"/>
      <c r="R4" s="16"/>
      <c r="S4" s="17"/>
    </row>
    <row r="5" spans="1:19" ht="13.5" thickBot="1">
      <c r="A5" s="10"/>
      <c r="B5" s="10"/>
      <c r="C5" s="18" t="s">
        <v>4</v>
      </c>
      <c r="D5" s="19" t="s">
        <v>5</v>
      </c>
      <c r="E5" s="20" t="s">
        <v>6</v>
      </c>
      <c r="F5" s="21" t="s">
        <v>7</v>
      </c>
      <c r="G5" s="22" t="s">
        <v>8</v>
      </c>
      <c r="H5" s="23" t="s">
        <v>9</v>
      </c>
      <c r="I5" s="23" t="s">
        <v>10</v>
      </c>
      <c r="J5" s="24" t="s">
        <v>11</v>
      </c>
      <c r="K5" s="25" t="s">
        <v>12</v>
      </c>
      <c r="L5" s="25" t="s">
        <v>13</v>
      </c>
      <c r="M5" s="25" t="s">
        <v>14</v>
      </c>
      <c r="N5" s="25" t="s">
        <v>15</v>
      </c>
      <c r="O5" s="25" t="s">
        <v>16</v>
      </c>
      <c r="P5" s="25" t="s">
        <v>17</v>
      </c>
      <c r="Q5" s="26" t="s">
        <v>18</v>
      </c>
      <c r="R5" s="27" t="s">
        <v>19</v>
      </c>
      <c r="S5" s="28" t="s">
        <v>20</v>
      </c>
    </row>
    <row r="6" spans="1:5" ht="12.75">
      <c r="A6" s="29"/>
      <c r="B6" s="10"/>
      <c r="C6" s="10"/>
      <c r="D6" s="10"/>
      <c r="E6" s="10"/>
    </row>
    <row r="7" spans="1:19" ht="12.75">
      <c r="A7" s="29"/>
      <c r="B7" s="29" t="s">
        <v>22</v>
      </c>
      <c r="C7" s="31">
        <f>FAMU!C24</f>
        <v>3758.625</v>
      </c>
      <c r="D7" s="31">
        <f>FAMU!D24</f>
        <v>3980.8</v>
      </c>
      <c r="E7" s="31">
        <f>FAMU!E24</f>
        <v>3981.7</v>
      </c>
      <c r="F7" s="31">
        <f>FAMU!F24</f>
        <v>4043</v>
      </c>
      <c r="G7" s="31">
        <f>FAMU!G24</f>
        <v>4114</v>
      </c>
      <c r="H7" s="31">
        <f>FAMU!H24</f>
        <v>4185</v>
      </c>
      <c r="I7" s="31">
        <f>FAMU!I24</f>
        <v>4259</v>
      </c>
      <c r="J7" s="31">
        <f>FAMU!J24</f>
        <v>4334</v>
      </c>
      <c r="K7" s="31">
        <f>FAMU!K24</f>
        <v>4409</v>
      </c>
      <c r="L7" s="31">
        <f>FAMU!L24</f>
        <v>4486</v>
      </c>
      <c r="M7" s="31">
        <f>FAMU!M24</f>
        <v>4565</v>
      </c>
      <c r="N7" s="31">
        <f>FAMU!N24</f>
        <v>4645</v>
      </c>
      <c r="O7" s="31">
        <f>FAMU!O24</f>
        <v>4726</v>
      </c>
      <c r="P7" s="31">
        <f>FAMU!P24</f>
        <v>4809</v>
      </c>
      <c r="Q7" s="31">
        <f>FAMU!Q24</f>
        <v>4893</v>
      </c>
      <c r="R7" s="31">
        <f>FAMU!R24</f>
        <v>4979</v>
      </c>
      <c r="S7" s="31">
        <f>FAMU!S24</f>
        <v>5066</v>
      </c>
    </row>
    <row r="8" spans="1:19" ht="12.75">
      <c r="A8" s="29"/>
      <c r="B8" s="29" t="s">
        <v>23</v>
      </c>
      <c r="C8" s="31">
        <f>FAMU!C25</f>
        <v>3268.125</v>
      </c>
      <c r="D8" s="31">
        <f>FAMU!D25</f>
        <v>3339.2000000000003</v>
      </c>
      <c r="E8" s="31">
        <f>FAMU!E25</f>
        <v>3311</v>
      </c>
      <c r="F8" s="31">
        <f>FAMU!F25</f>
        <v>3362</v>
      </c>
      <c r="G8" s="31">
        <f>FAMU!G25</f>
        <v>3444</v>
      </c>
      <c r="H8" s="31">
        <f>FAMU!H25</f>
        <v>3738</v>
      </c>
      <c r="I8" s="31">
        <f>FAMU!I25</f>
        <v>4043</v>
      </c>
      <c r="J8" s="31">
        <f>FAMU!J25</f>
        <v>4359</v>
      </c>
      <c r="K8" s="31">
        <f>FAMU!K25</f>
        <v>4685</v>
      </c>
      <c r="L8" s="31">
        <f>FAMU!L25</f>
        <v>5047</v>
      </c>
      <c r="M8" s="31">
        <f>FAMU!M25</f>
        <v>5423</v>
      </c>
      <c r="N8" s="31">
        <f>FAMU!N25</f>
        <v>5815</v>
      </c>
      <c r="O8" s="31">
        <f>FAMU!O25</f>
        <v>6222</v>
      </c>
      <c r="P8" s="31">
        <f>FAMU!P25</f>
        <v>6646</v>
      </c>
      <c r="Q8" s="31">
        <f>FAMU!Q25</f>
        <v>7117</v>
      </c>
      <c r="R8" s="31">
        <f>FAMU!R25</f>
        <v>7611</v>
      </c>
      <c r="S8" s="31">
        <f>FAMU!S25</f>
        <v>8126</v>
      </c>
    </row>
    <row r="9" spans="1:19" ht="12.75">
      <c r="A9" s="29"/>
      <c r="B9" s="32" t="s">
        <v>24</v>
      </c>
      <c r="C9" s="31">
        <f>FAMU!C27</f>
        <v>750.65625</v>
      </c>
      <c r="D9" s="31">
        <f>FAMU!D27</f>
        <v>774.8</v>
      </c>
      <c r="E9" s="31">
        <f>FAMU!E27</f>
        <v>819</v>
      </c>
      <c r="F9" s="31">
        <f>FAMU!F27</f>
        <v>830</v>
      </c>
      <c r="G9" s="31">
        <f>FAMU!G27</f>
        <v>845</v>
      </c>
      <c r="H9" s="31">
        <f>FAMU!H27</f>
        <v>859</v>
      </c>
      <c r="I9" s="31">
        <f>FAMU!I27</f>
        <v>876</v>
      </c>
      <c r="J9" s="31">
        <f>FAMU!J27</f>
        <v>890</v>
      </c>
      <c r="K9" s="31">
        <f>FAMU!K27</f>
        <v>906</v>
      </c>
      <c r="L9" s="31">
        <f>FAMU!L27</f>
        <v>921</v>
      </c>
      <c r="M9" s="31">
        <f>FAMU!M27</f>
        <v>938</v>
      </c>
      <c r="N9" s="31">
        <f>FAMU!N27</f>
        <v>954</v>
      </c>
      <c r="O9" s="31">
        <f>FAMU!O27</f>
        <v>971</v>
      </c>
      <c r="P9" s="31">
        <f>FAMU!P27</f>
        <v>989</v>
      </c>
      <c r="Q9" s="31">
        <f>FAMU!Q27</f>
        <v>1005</v>
      </c>
      <c r="R9" s="31">
        <f>FAMU!R27</f>
        <v>1024</v>
      </c>
      <c r="S9" s="31">
        <f>FAMU!S27</f>
        <v>1040</v>
      </c>
    </row>
    <row r="10" spans="1:19" ht="12.75">
      <c r="A10" s="29"/>
      <c r="B10" s="32" t="s">
        <v>25</v>
      </c>
      <c r="C10" s="31">
        <f>FAMU!C28</f>
        <v>67.28125</v>
      </c>
      <c r="D10" s="31">
        <f>FAMU!D28</f>
        <v>73.7</v>
      </c>
      <c r="E10" s="31">
        <f>FAMU!E28</f>
        <v>66.6</v>
      </c>
      <c r="F10" s="31">
        <f>FAMU!F28</f>
        <v>68</v>
      </c>
      <c r="G10" s="31">
        <f>FAMU!G28</f>
        <v>69</v>
      </c>
      <c r="H10" s="31">
        <f>FAMU!H28</f>
        <v>70</v>
      </c>
      <c r="I10" s="31">
        <f>FAMU!I28</f>
        <v>73</v>
      </c>
      <c r="J10" s="31">
        <f>FAMU!J28</f>
        <v>74</v>
      </c>
      <c r="K10" s="31">
        <f>FAMU!K28</f>
        <v>74</v>
      </c>
      <c r="L10" s="31">
        <f>FAMU!L28</f>
        <v>75</v>
      </c>
      <c r="M10" s="31">
        <f>FAMU!M28</f>
        <v>76</v>
      </c>
      <c r="N10" s="31">
        <f>FAMU!N28</f>
        <v>77</v>
      </c>
      <c r="O10" s="31">
        <f>FAMU!O28</f>
        <v>80</v>
      </c>
      <c r="P10" s="31">
        <f>FAMU!P28</f>
        <v>81</v>
      </c>
      <c r="Q10" s="31">
        <f>FAMU!Q28</f>
        <v>83</v>
      </c>
      <c r="R10" s="31">
        <f>FAMU!R28</f>
        <v>84</v>
      </c>
      <c r="S10" s="31">
        <f>FAMU!S28</f>
        <v>85</v>
      </c>
    </row>
    <row r="11" spans="1:19" ht="12.75">
      <c r="A11" s="10"/>
      <c r="B11" s="39" t="s">
        <v>70</v>
      </c>
      <c r="C11" s="31">
        <f aca="true" t="shared" si="0" ref="C11:S11">SUM(C7:C10)</f>
        <v>7844.6875</v>
      </c>
      <c r="D11" s="31">
        <f t="shared" si="0"/>
        <v>8168.5</v>
      </c>
      <c r="E11" s="31">
        <f t="shared" si="0"/>
        <v>8178.3</v>
      </c>
      <c r="F11" s="2">
        <f t="shared" si="0"/>
        <v>8303</v>
      </c>
      <c r="G11" s="2">
        <f t="shared" si="0"/>
        <v>8472</v>
      </c>
      <c r="H11" s="2">
        <f t="shared" si="0"/>
        <v>8852</v>
      </c>
      <c r="I11" s="2">
        <f t="shared" si="0"/>
        <v>9251</v>
      </c>
      <c r="J11" s="2">
        <f t="shared" si="0"/>
        <v>9657</v>
      </c>
      <c r="K11" s="2">
        <f t="shared" si="0"/>
        <v>10074</v>
      </c>
      <c r="L11" s="2">
        <f t="shared" si="0"/>
        <v>10529</v>
      </c>
      <c r="M11" s="2">
        <f t="shared" si="0"/>
        <v>11002</v>
      </c>
      <c r="N11" s="2">
        <f t="shared" si="0"/>
        <v>11491</v>
      </c>
      <c r="O11" s="2">
        <f t="shared" si="0"/>
        <v>11999</v>
      </c>
      <c r="P11" s="2">
        <f t="shared" si="0"/>
        <v>12525</v>
      </c>
      <c r="Q11" s="2">
        <f t="shared" si="0"/>
        <v>13098</v>
      </c>
      <c r="R11" s="2">
        <f t="shared" si="0"/>
        <v>13698</v>
      </c>
      <c r="S11" s="2">
        <f t="shared" si="0"/>
        <v>14317</v>
      </c>
    </row>
    <row r="12" spans="1:19" ht="12.75">
      <c r="A12" s="9" t="s">
        <v>32</v>
      </c>
      <c r="B12" s="10"/>
      <c r="C12" s="10"/>
      <c r="D12" s="31">
        <f aca="true" t="shared" si="1" ref="D12:S12">+D11-C11</f>
        <v>323.8125</v>
      </c>
      <c r="E12" s="31">
        <f t="shared" si="1"/>
        <v>9.800000000000182</v>
      </c>
      <c r="F12" s="2">
        <f t="shared" si="1"/>
        <v>124.69999999999982</v>
      </c>
      <c r="G12" s="2">
        <f t="shared" si="1"/>
        <v>169</v>
      </c>
      <c r="H12" s="2">
        <f t="shared" si="1"/>
        <v>380</v>
      </c>
      <c r="I12" s="2">
        <f t="shared" si="1"/>
        <v>399</v>
      </c>
      <c r="J12" s="2">
        <f t="shared" si="1"/>
        <v>406</v>
      </c>
      <c r="K12" s="2">
        <f t="shared" si="1"/>
        <v>417</v>
      </c>
      <c r="L12" s="2">
        <f t="shared" si="1"/>
        <v>455</v>
      </c>
      <c r="M12" s="2">
        <f t="shared" si="1"/>
        <v>473</v>
      </c>
      <c r="N12" s="2">
        <f t="shared" si="1"/>
        <v>489</v>
      </c>
      <c r="O12" s="2">
        <f t="shared" si="1"/>
        <v>508</v>
      </c>
      <c r="P12" s="2">
        <f t="shared" si="1"/>
        <v>526</v>
      </c>
      <c r="Q12" s="2">
        <f t="shared" si="1"/>
        <v>573</v>
      </c>
      <c r="R12" s="2">
        <f t="shared" si="1"/>
        <v>600</v>
      </c>
      <c r="S12" s="2">
        <f t="shared" si="1"/>
        <v>619</v>
      </c>
    </row>
    <row r="13" spans="1:5" ht="12.75">
      <c r="A13" s="10"/>
      <c r="B13" s="10"/>
      <c r="C13" s="10"/>
      <c r="D13" s="10"/>
      <c r="E13" s="10"/>
    </row>
    <row r="14" spans="1:19" ht="12.75">
      <c r="A14" s="10"/>
      <c r="B14" s="9" t="s">
        <v>92</v>
      </c>
      <c r="C14" s="31">
        <v>0</v>
      </c>
      <c r="D14" s="31">
        <v>0</v>
      </c>
      <c r="E14" s="31">
        <v>0</v>
      </c>
      <c r="F14" s="31">
        <v>0</v>
      </c>
      <c r="G14" s="31">
        <v>0</v>
      </c>
      <c r="H14" s="31">
        <v>0</v>
      </c>
      <c r="I14" s="31">
        <v>0</v>
      </c>
      <c r="J14" s="31">
        <v>0</v>
      </c>
      <c r="K14" s="31">
        <v>0</v>
      </c>
      <c r="L14" s="31">
        <v>0</v>
      </c>
      <c r="M14" s="31">
        <v>0</v>
      </c>
      <c r="N14" s="31">
        <v>0</v>
      </c>
      <c r="O14" s="31">
        <v>0</v>
      </c>
      <c r="P14" s="31">
        <v>0</v>
      </c>
      <c r="Q14" s="31">
        <v>0</v>
      </c>
      <c r="R14" s="31">
        <v>0</v>
      </c>
      <c r="S14" s="31">
        <v>0</v>
      </c>
    </row>
    <row r="15" spans="1:19" ht="12.75">
      <c r="A15" s="29"/>
      <c r="B15" s="29" t="s">
        <v>50</v>
      </c>
      <c r="C15" s="31">
        <f>FAMU!C26</f>
        <v>0</v>
      </c>
      <c r="D15" s="31">
        <f>FAMU!D26</f>
        <v>0</v>
      </c>
      <c r="E15" s="31">
        <f>FAMU!E26</f>
        <v>71.9</v>
      </c>
      <c r="F15" s="31">
        <f>FAMU!F26</f>
        <v>163</v>
      </c>
      <c r="G15" s="31">
        <f>FAMU!G26</f>
        <v>269</v>
      </c>
      <c r="H15" s="31">
        <f>FAMU!H26</f>
        <v>410</v>
      </c>
      <c r="I15" s="31">
        <f>FAMU!I26</f>
        <v>525</v>
      </c>
      <c r="J15" s="31">
        <f>FAMU!J26</f>
        <v>634</v>
      </c>
      <c r="K15" s="31">
        <f>FAMU!K26</f>
        <v>684</v>
      </c>
      <c r="L15" s="31">
        <f>FAMU!L26</f>
        <v>703</v>
      </c>
      <c r="M15" s="31">
        <f>FAMU!M26</f>
        <v>722</v>
      </c>
      <c r="N15" s="31">
        <f>FAMU!N26</f>
        <v>742</v>
      </c>
      <c r="O15" s="31">
        <f>FAMU!O26</f>
        <v>763</v>
      </c>
      <c r="P15" s="31">
        <f>FAMU!P26</f>
        <v>784</v>
      </c>
      <c r="Q15" s="31">
        <f>FAMU!Q26</f>
        <v>806</v>
      </c>
      <c r="R15" s="31">
        <f>FAMU!R26</f>
        <v>828</v>
      </c>
      <c r="S15" s="31">
        <f>FAMU!S26</f>
        <v>851</v>
      </c>
    </row>
    <row r="17" spans="1:19" ht="12.75">
      <c r="A17" t="s">
        <v>33</v>
      </c>
      <c r="B17" t="s">
        <v>34</v>
      </c>
      <c r="C17" s="10">
        <v>334</v>
      </c>
      <c r="D17" s="10">
        <v>333</v>
      </c>
      <c r="E17" s="10">
        <v>269</v>
      </c>
      <c r="F17" s="10">
        <v>0</v>
      </c>
      <c r="G17" s="10">
        <v>0</v>
      </c>
      <c r="H17" s="10">
        <v>0</v>
      </c>
      <c r="I17" s="10">
        <v>0</v>
      </c>
      <c r="J17" s="10">
        <v>0</v>
      </c>
      <c r="K17" s="10">
        <v>0</v>
      </c>
      <c r="L17" s="10">
        <v>0</v>
      </c>
      <c r="M17" s="10">
        <v>0</v>
      </c>
      <c r="N17" s="10">
        <v>0</v>
      </c>
      <c r="O17" s="10">
        <v>0</v>
      </c>
      <c r="P17" s="10">
        <v>0</v>
      </c>
      <c r="Q17" s="10">
        <v>0</v>
      </c>
      <c r="R17" s="10">
        <v>0</v>
      </c>
      <c r="S17" s="10">
        <v>0</v>
      </c>
    </row>
    <row r="18" spans="2:19" ht="12.75">
      <c r="B18" t="s">
        <v>35</v>
      </c>
      <c r="C18" s="10">
        <v>5997</v>
      </c>
      <c r="D18" s="10">
        <v>5994</v>
      </c>
      <c r="E18" s="10">
        <v>5833</v>
      </c>
      <c r="F18" s="10">
        <v>0</v>
      </c>
      <c r="G18" s="10">
        <v>0</v>
      </c>
      <c r="H18" s="10">
        <v>0</v>
      </c>
      <c r="I18" s="10">
        <v>0</v>
      </c>
      <c r="J18" s="10">
        <v>0</v>
      </c>
      <c r="K18" s="10">
        <v>0</v>
      </c>
      <c r="L18" s="10">
        <v>0</v>
      </c>
      <c r="M18" s="10">
        <v>0</v>
      </c>
      <c r="N18" s="10">
        <v>0</v>
      </c>
      <c r="O18" s="10">
        <v>0</v>
      </c>
      <c r="P18" s="10">
        <v>0</v>
      </c>
      <c r="Q18" s="10">
        <v>0</v>
      </c>
      <c r="R18" s="10">
        <v>0</v>
      </c>
      <c r="S18" s="10">
        <v>0</v>
      </c>
    </row>
    <row r="19" spans="2:19" ht="12.75">
      <c r="B19" t="s">
        <v>36</v>
      </c>
      <c r="C19" s="10">
        <v>4235</v>
      </c>
      <c r="D19" s="10">
        <v>4569</v>
      </c>
      <c r="E19" s="10">
        <v>4748</v>
      </c>
      <c r="F19" s="10">
        <v>0</v>
      </c>
      <c r="G19" s="10">
        <v>0</v>
      </c>
      <c r="H19" s="10">
        <v>0</v>
      </c>
      <c r="I19" s="10">
        <v>0</v>
      </c>
      <c r="J19" s="10">
        <v>0</v>
      </c>
      <c r="K19" s="10">
        <v>0</v>
      </c>
      <c r="L19" s="10">
        <v>0</v>
      </c>
      <c r="M19" s="10">
        <v>0</v>
      </c>
      <c r="N19" s="10">
        <v>0</v>
      </c>
      <c r="O19" s="10">
        <v>0</v>
      </c>
      <c r="P19" s="10">
        <v>0</v>
      </c>
      <c r="Q19" s="10">
        <v>0</v>
      </c>
      <c r="R19" s="10">
        <v>0</v>
      </c>
      <c r="S19" s="10">
        <v>0</v>
      </c>
    </row>
    <row r="20" spans="2:19" ht="12.75">
      <c r="B20" t="s">
        <v>37</v>
      </c>
      <c r="C20" s="10">
        <v>1038</v>
      </c>
      <c r="D20" s="10">
        <v>1314</v>
      </c>
      <c r="E20" s="10">
        <v>1461</v>
      </c>
      <c r="F20" s="10">
        <v>0</v>
      </c>
      <c r="G20" s="10">
        <v>0</v>
      </c>
      <c r="H20" s="10">
        <v>0</v>
      </c>
      <c r="I20" s="10">
        <v>0</v>
      </c>
      <c r="J20" s="10">
        <v>0</v>
      </c>
      <c r="K20" s="10">
        <v>0</v>
      </c>
      <c r="L20" s="10">
        <v>0</v>
      </c>
      <c r="M20" s="10">
        <v>0</v>
      </c>
      <c r="N20" s="10">
        <v>0</v>
      </c>
      <c r="O20" s="10">
        <v>0</v>
      </c>
      <c r="P20" s="10">
        <v>0</v>
      </c>
      <c r="Q20" s="10">
        <v>0</v>
      </c>
      <c r="R20" s="10">
        <v>0</v>
      </c>
      <c r="S20" s="10">
        <v>0</v>
      </c>
    </row>
    <row r="21" spans="2:19" ht="12.75">
      <c r="B21" t="s">
        <v>38</v>
      </c>
      <c r="C21" s="10">
        <v>119</v>
      </c>
      <c r="D21" s="10">
        <v>137</v>
      </c>
      <c r="E21" s="10">
        <v>156</v>
      </c>
      <c r="F21" s="10">
        <v>0</v>
      </c>
      <c r="G21" s="10">
        <v>0</v>
      </c>
      <c r="H21" s="10">
        <v>0</v>
      </c>
      <c r="I21" s="10">
        <v>0</v>
      </c>
      <c r="J21" s="10">
        <v>0</v>
      </c>
      <c r="K21" s="10">
        <v>0</v>
      </c>
      <c r="L21" s="10">
        <v>0</v>
      </c>
      <c r="M21" s="10">
        <v>0</v>
      </c>
      <c r="N21" s="10">
        <v>0</v>
      </c>
      <c r="O21" s="10">
        <v>0</v>
      </c>
      <c r="P21" s="10">
        <v>0</v>
      </c>
      <c r="Q21" s="10">
        <v>0</v>
      </c>
      <c r="R21" s="10">
        <v>0</v>
      </c>
      <c r="S21" s="10">
        <v>0</v>
      </c>
    </row>
    <row r="22" spans="2:19" ht="12.75">
      <c r="B22" t="s">
        <v>39</v>
      </c>
      <c r="C22" s="271">
        <v>11723</v>
      </c>
      <c r="D22" s="271">
        <v>12347</v>
      </c>
      <c r="E22" s="271">
        <v>12467</v>
      </c>
      <c r="F22" s="43">
        <f aca="true" t="shared" si="2" ref="F22:S22">SUM(F17:F21)</f>
        <v>0</v>
      </c>
      <c r="G22" s="43">
        <f t="shared" si="2"/>
        <v>0</v>
      </c>
      <c r="H22" s="43">
        <f t="shared" si="2"/>
        <v>0</v>
      </c>
      <c r="I22" s="43">
        <f t="shared" si="2"/>
        <v>0</v>
      </c>
      <c r="J22" s="43">
        <f t="shared" si="2"/>
        <v>0</v>
      </c>
      <c r="K22" s="43">
        <f t="shared" si="2"/>
        <v>0</v>
      </c>
      <c r="L22" s="43">
        <f t="shared" si="2"/>
        <v>0</v>
      </c>
      <c r="M22" s="43">
        <f t="shared" si="2"/>
        <v>0</v>
      </c>
      <c r="N22" s="43">
        <f t="shared" si="2"/>
        <v>0</v>
      </c>
      <c r="O22" s="43">
        <f t="shared" si="2"/>
        <v>0</v>
      </c>
      <c r="P22" s="43">
        <f t="shared" si="2"/>
        <v>0</v>
      </c>
      <c r="Q22" s="43">
        <f t="shared" si="2"/>
        <v>0</v>
      </c>
      <c r="R22" s="43">
        <f t="shared" si="2"/>
        <v>0</v>
      </c>
      <c r="S22" s="43">
        <f t="shared" si="2"/>
        <v>0</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S100"/>
  <sheetViews>
    <sheetView workbookViewId="0" topLeftCell="A1">
      <selection activeCell="A1" sqref="A1"/>
    </sheetView>
  </sheetViews>
  <sheetFormatPr defaultColWidth="9.140625" defaultRowHeight="12.75"/>
  <sheetData>
    <row r="1" spans="1:11" ht="15.75">
      <c r="A1" s="7" t="s">
        <v>0</v>
      </c>
      <c r="B1" s="8"/>
      <c r="C1" s="8"/>
      <c r="D1" s="8"/>
      <c r="E1" s="8"/>
      <c r="F1" s="8"/>
      <c r="G1" s="8"/>
      <c r="H1" s="8"/>
      <c r="I1" s="8"/>
      <c r="J1" s="8"/>
      <c r="K1" s="8"/>
    </row>
    <row r="2" ht="12.75">
      <c r="A2" s="45"/>
    </row>
    <row r="3" spans="1:5" ht="13.5" thickBot="1">
      <c r="A3" s="56" t="s">
        <v>106</v>
      </c>
      <c r="B3" s="10"/>
      <c r="C3" s="10"/>
      <c r="D3" s="10"/>
      <c r="E3" s="10"/>
    </row>
    <row r="4" spans="1:19" ht="13.5" thickBot="1">
      <c r="A4" s="10"/>
      <c r="B4" s="10"/>
      <c r="C4" s="11" t="s">
        <v>2</v>
      </c>
      <c r="D4" s="12" t="s">
        <v>2</v>
      </c>
      <c r="E4" s="13" t="s">
        <v>2</v>
      </c>
      <c r="F4" s="14" t="s">
        <v>3</v>
      </c>
      <c r="G4" s="14"/>
      <c r="H4" s="14"/>
      <c r="I4" s="14"/>
      <c r="J4" s="15"/>
      <c r="K4" s="15"/>
      <c r="L4" s="15"/>
      <c r="M4" s="15"/>
      <c r="N4" s="15"/>
      <c r="O4" s="15"/>
      <c r="P4" s="15"/>
      <c r="Q4" s="15"/>
      <c r="R4" s="16"/>
      <c r="S4" s="17"/>
    </row>
    <row r="5" spans="1:19" ht="13.5" thickBot="1">
      <c r="A5" s="10"/>
      <c r="B5" s="10"/>
      <c r="C5" s="18" t="s">
        <v>4</v>
      </c>
      <c r="D5" s="19" t="s">
        <v>5</v>
      </c>
      <c r="E5" s="20" t="s">
        <v>6</v>
      </c>
      <c r="F5" s="21" t="s">
        <v>7</v>
      </c>
      <c r="G5" s="22" t="s">
        <v>8</v>
      </c>
      <c r="H5" s="23" t="s">
        <v>9</v>
      </c>
      <c r="I5" s="23" t="s">
        <v>10</v>
      </c>
      <c r="J5" s="24" t="s">
        <v>11</v>
      </c>
      <c r="K5" s="25" t="s">
        <v>12</v>
      </c>
      <c r="L5" s="25" t="s">
        <v>13</v>
      </c>
      <c r="M5" s="25" t="s">
        <v>14</v>
      </c>
      <c r="N5" s="25" t="s">
        <v>15</v>
      </c>
      <c r="O5" s="25" t="s">
        <v>16</v>
      </c>
      <c r="P5" s="25" t="s">
        <v>17</v>
      </c>
      <c r="Q5" s="26" t="s">
        <v>18</v>
      </c>
      <c r="R5" s="27" t="s">
        <v>19</v>
      </c>
      <c r="S5" s="28" t="s">
        <v>20</v>
      </c>
    </row>
    <row r="6" spans="1:5" ht="12.75">
      <c r="A6" s="29" t="s">
        <v>107</v>
      </c>
      <c r="B6" s="10"/>
      <c r="C6" s="10"/>
      <c r="D6" s="10"/>
      <c r="E6" s="10"/>
    </row>
    <row r="7" spans="1:5" ht="12.75">
      <c r="A7" s="29"/>
      <c r="B7" s="10"/>
      <c r="C7" s="10"/>
      <c r="D7" s="10"/>
      <c r="E7" s="10"/>
    </row>
    <row r="8" spans="1:19" ht="12.75">
      <c r="A8" s="29"/>
      <c r="B8" s="29" t="s">
        <v>22</v>
      </c>
      <c r="C8" s="30">
        <v>6341.125</v>
      </c>
      <c r="D8" s="31">
        <v>7123.2</v>
      </c>
      <c r="E8" s="31">
        <v>7544.5</v>
      </c>
      <c r="F8" s="131">
        <v>7937</v>
      </c>
      <c r="G8" s="131">
        <v>8261.62</v>
      </c>
      <c r="H8" s="131">
        <v>8598.61</v>
      </c>
      <c r="I8" s="131">
        <v>8949.51</v>
      </c>
      <c r="J8" s="131">
        <v>9314.45</v>
      </c>
      <c r="K8" s="131">
        <v>9693.88596</v>
      </c>
      <c r="L8" s="131">
        <v>10090.006907167999</v>
      </c>
      <c r="M8" s="131">
        <v>10501.452788980452</v>
      </c>
      <c r="N8" s="131">
        <v>10929.889662770855</v>
      </c>
      <c r="O8" s="131">
        <v>11376.010761011905</v>
      </c>
      <c r="P8" s="131">
        <v>11840.53760006119</v>
      </c>
      <c r="Q8" s="131">
        <v>11840.53760006119</v>
      </c>
      <c r="R8" s="131">
        <v>11840.53760006119</v>
      </c>
      <c r="S8" s="131">
        <v>11840.53760006119</v>
      </c>
    </row>
    <row r="9" spans="1:19" ht="12.75">
      <c r="A9" s="29"/>
      <c r="B9" s="29" t="s">
        <v>23</v>
      </c>
      <c r="C9" s="30">
        <v>7367.575</v>
      </c>
      <c r="D9" s="31">
        <v>7561.6</v>
      </c>
      <c r="E9" s="31">
        <v>7662.7</v>
      </c>
      <c r="F9" s="131">
        <v>7747</v>
      </c>
      <c r="G9" s="131">
        <v>8049</v>
      </c>
      <c r="H9" s="131">
        <v>8363</v>
      </c>
      <c r="I9" s="131">
        <v>8689</v>
      </c>
      <c r="J9" s="131">
        <v>9024.85</v>
      </c>
      <c r="K9" s="131">
        <v>9376.36315</v>
      </c>
      <c r="L9" s="131">
        <v>9742.05331285</v>
      </c>
      <c r="M9" s="131">
        <v>10121.473392051148</v>
      </c>
      <c r="N9" s="131">
        <v>10516.197854341142</v>
      </c>
      <c r="O9" s="131">
        <v>10925.823570660446</v>
      </c>
      <c r="P9" s="131">
        <v>11350.970689916203</v>
      </c>
      <c r="Q9" s="131">
        <v>11350.970689916203</v>
      </c>
      <c r="R9" s="131">
        <v>11350.970689916203</v>
      </c>
      <c r="S9" s="131">
        <v>11350.970689916203</v>
      </c>
    </row>
    <row r="10" spans="1:19" ht="12.75">
      <c r="A10" s="29"/>
      <c r="B10" s="32" t="s">
        <v>24</v>
      </c>
      <c r="C10" s="33">
        <v>2000.5</v>
      </c>
      <c r="D10" s="31">
        <v>2126.4</v>
      </c>
      <c r="E10" s="31">
        <v>2206.4</v>
      </c>
      <c r="F10" s="131">
        <v>2316</v>
      </c>
      <c r="G10" s="131">
        <v>2413.9669000000004</v>
      </c>
      <c r="H10" s="131">
        <v>2514.7279197300004</v>
      </c>
      <c r="I10" s="131">
        <v>2620.4829739827414</v>
      </c>
      <c r="J10" s="131">
        <v>2730.49</v>
      </c>
      <c r="K10" s="131">
        <v>2844.868633</v>
      </c>
      <c r="L10" s="131">
        <v>2964.8925549961004</v>
      </c>
      <c r="M10" s="131">
        <v>3088.797174539438</v>
      </c>
      <c r="N10" s="131">
        <v>3218.827716717733</v>
      </c>
      <c r="O10" s="131">
        <v>3354.2396325048626</v>
      </c>
      <c r="P10" s="131">
        <v>3494.2990251803158</v>
      </c>
      <c r="Q10" s="131">
        <v>3494.2990251803158</v>
      </c>
      <c r="R10" s="131">
        <v>3494.2990251803158</v>
      </c>
      <c r="S10" s="131">
        <v>3494.2990251803158</v>
      </c>
    </row>
    <row r="11" spans="1:19" ht="12.75">
      <c r="A11" s="29"/>
      <c r="B11" s="32" t="s">
        <v>25</v>
      </c>
      <c r="C11" s="33">
        <v>513.28125</v>
      </c>
      <c r="D11" s="31">
        <v>536.1</v>
      </c>
      <c r="E11" s="31">
        <v>587.3</v>
      </c>
      <c r="F11" s="132">
        <v>633</v>
      </c>
      <c r="G11" s="132">
        <v>659.3135000000001</v>
      </c>
      <c r="H11" s="132">
        <v>686.7659729500001</v>
      </c>
      <c r="I11" s="132">
        <v>715.4049140220152</v>
      </c>
      <c r="J11" s="132">
        <v>745</v>
      </c>
      <c r="K11" s="132">
        <v>776.1507</v>
      </c>
      <c r="L11" s="132">
        <v>808.6420841900001</v>
      </c>
      <c r="M11" s="132">
        <v>842.5300591007232</v>
      </c>
      <c r="N11" s="132">
        <v>877.8728625652234</v>
      </c>
      <c r="O11" s="132">
        <v>913.7311609341932</v>
      </c>
      <c r="P11" s="132">
        <v>952.1681503451491</v>
      </c>
      <c r="Q11" s="132">
        <v>952.1681503451491</v>
      </c>
      <c r="R11" s="132">
        <v>952.1681503451491</v>
      </c>
      <c r="S11" s="132">
        <v>952.1681503451491</v>
      </c>
    </row>
    <row r="12" spans="1:19" ht="12.75">
      <c r="A12" s="29"/>
      <c r="B12" s="10"/>
      <c r="C12" s="36"/>
      <c r="D12" s="31"/>
      <c r="E12" s="31"/>
      <c r="F12" s="2"/>
      <c r="G12" s="2"/>
      <c r="H12" s="2"/>
      <c r="I12" s="2"/>
      <c r="J12" s="2"/>
      <c r="K12" s="2"/>
      <c r="L12" s="2"/>
      <c r="M12" s="2"/>
      <c r="N12" s="2"/>
      <c r="O12" s="2"/>
      <c r="P12" s="2"/>
      <c r="Q12" s="2"/>
      <c r="R12" s="2"/>
      <c r="S12" s="2"/>
    </row>
    <row r="13" spans="1:19" ht="12.75">
      <c r="A13" s="29" t="s">
        <v>108</v>
      </c>
      <c r="B13" s="10"/>
      <c r="C13" s="36"/>
      <c r="D13" s="31"/>
      <c r="E13" s="31"/>
      <c r="F13" s="2"/>
      <c r="G13" s="2"/>
      <c r="H13" s="2"/>
      <c r="I13" s="2"/>
      <c r="J13" s="2"/>
      <c r="K13" s="2"/>
      <c r="L13" s="2"/>
      <c r="M13" s="2"/>
      <c r="N13" s="2"/>
      <c r="O13" s="2"/>
      <c r="P13" s="2"/>
      <c r="Q13" s="2"/>
      <c r="R13" s="2"/>
      <c r="S13" s="2"/>
    </row>
    <row r="14" spans="1:19" ht="12.75">
      <c r="A14" s="29"/>
      <c r="B14" s="29" t="s">
        <v>22</v>
      </c>
      <c r="C14" s="30">
        <v>4.8</v>
      </c>
      <c r="D14" s="31">
        <v>4.3</v>
      </c>
      <c r="E14" s="31">
        <v>4.7</v>
      </c>
      <c r="F14" s="131">
        <v>0</v>
      </c>
      <c r="G14" s="131">
        <v>0</v>
      </c>
      <c r="H14" s="131">
        <v>0</v>
      </c>
      <c r="I14" s="131">
        <v>0</v>
      </c>
      <c r="J14" s="131">
        <v>0</v>
      </c>
      <c r="K14" s="131">
        <v>0</v>
      </c>
      <c r="L14" s="131">
        <v>0</v>
      </c>
      <c r="M14" s="131">
        <v>0</v>
      </c>
      <c r="N14" s="131">
        <v>0</v>
      </c>
      <c r="O14" s="131">
        <v>0</v>
      </c>
      <c r="P14" s="131">
        <v>0</v>
      </c>
      <c r="Q14" s="131">
        <v>0</v>
      </c>
      <c r="R14" s="131">
        <v>0</v>
      </c>
      <c r="S14" s="131">
        <v>0</v>
      </c>
    </row>
    <row r="15" spans="1:19" ht="12.75">
      <c r="A15" s="29"/>
      <c r="B15" s="29" t="s">
        <v>23</v>
      </c>
      <c r="C15" s="30">
        <v>482.85</v>
      </c>
      <c r="D15" s="31">
        <v>508.9</v>
      </c>
      <c r="E15" s="31">
        <v>539.5</v>
      </c>
      <c r="F15" s="131">
        <v>584</v>
      </c>
      <c r="G15" s="131">
        <v>636</v>
      </c>
      <c r="H15" s="131">
        <v>696</v>
      </c>
      <c r="I15" s="131">
        <v>803</v>
      </c>
      <c r="J15" s="131">
        <v>896</v>
      </c>
      <c r="K15" s="131">
        <v>986</v>
      </c>
      <c r="L15" s="131">
        <v>1079</v>
      </c>
      <c r="M15" s="131">
        <v>1178</v>
      </c>
      <c r="N15" s="131">
        <v>1284</v>
      </c>
      <c r="O15" s="131">
        <v>1400</v>
      </c>
      <c r="P15" s="131">
        <v>1525</v>
      </c>
      <c r="Q15" s="131">
        <v>1525</v>
      </c>
      <c r="R15" s="131">
        <v>1525</v>
      </c>
      <c r="S15" s="131">
        <v>1525</v>
      </c>
    </row>
    <row r="16" spans="1:19" ht="12.75">
      <c r="A16" s="29"/>
      <c r="B16" s="32" t="s">
        <v>24</v>
      </c>
      <c r="C16" s="33">
        <v>73.25</v>
      </c>
      <c r="D16" s="31">
        <v>90.5</v>
      </c>
      <c r="E16" s="31">
        <v>93.6</v>
      </c>
      <c r="F16" s="132">
        <v>113</v>
      </c>
      <c r="G16" s="132">
        <v>128</v>
      </c>
      <c r="H16" s="132">
        <v>143</v>
      </c>
      <c r="I16" s="132">
        <v>234</v>
      </c>
      <c r="J16" s="132">
        <v>262</v>
      </c>
      <c r="K16" s="132">
        <v>292</v>
      </c>
      <c r="L16" s="132">
        <v>318</v>
      </c>
      <c r="M16" s="132">
        <v>348</v>
      </c>
      <c r="N16" s="132">
        <v>379</v>
      </c>
      <c r="O16" s="132">
        <v>413</v>
      </c>
      <c r="P16" s="132">
        <v>450</v>
      </c>
      <c r="Q16" s="132">
        <v>450</v>
      </c>
      <c r="R16" s="132">
        <v>450</v>
      </c>
      <c r="S16" s="132">
        <v>450</v>
      </c>
    </row>
    <row r="17" spans="1:19" ht="12.75">
      <c r="A17" s="29"/>
      <c r="B17" s="32" t="s">
        <v>25</v>
      </c>
      <c r="C17" s="33">
        <v>0.28125</v>
      </c>
      <c r="D17" s="31">
        <v>0</v>
      </c>
      <c r="E17" s="31">
        <v>0.7</v>
      </c>
      <c r="F17" s="132">
        <v>0</v>
      </c>
      <c r="G17" s="132">
        <v>0</v>
      </c>
      <c r="H17" s="132">
        <v>0</v>
      </c>
      <c r="I17" s="132">
        <v>0</v>
      </c>
      <c r="J17" s="132">
        <v>0</v>
      </c>
      <c r="K17" s="132">
        <v>0</v>
      </c>
      <c r="L17" s="132">
        <v>0</v>
      </c>
      <c r="M17" s="132">
        <v>0</v>
      </c>
      <c r="N17" s="132">
        <v>0</v>
      </c>
      <c r="O17" s="132">
        <v>0</v>
      </c>
      <c r="P17" s="132">
        <v>0</v>
      </c>
      <c r="Q17" s="132">
        <v>0</v>
      </c>
      <c r="R17" s="132">
        <v>0</v>
      </c>
      <c r="S17" s="132">
        <v>0</v>
      </c>
    </row>
    <row r="18" spans="1:19" ht="12.75">
      <c r="A18" s="29"/>
      <c r="B18" s="10"/>
      <c r="C18" s="36"/>
      <c r="D18" s="31"/>
      <c r="E18" s="31"/>
      <c r="F18" s="2"/>
      <c r="G18" s="2"/>
      <c r="H18" s="2"/>
      <c r="I18" s="2"/>
      <c r="J18" s="2"/>
      <c r="K18" s="2"/>
      <c r="L18" s="2"/>
      <c r="M18" s="2"/>
      <c r="N18" s="2"/>
      <c r="O18" s="2"/>
      <c r="P18" s="2"/>
      <c r="Q18" s="2"/>
      <c r="R18" s="2"/>
      <c r="S18" s="2"/>
    </row>
    <row r="19" spans="1:19" ht="12.75">
      <c r="A19" s="29" t="s">
        <v>109</v>
      </c>
      <c r="B19" s="10"/>
      <c r="C19" s="36"/>
      <c r="D19" s="31"/>
      <c r="E19" s="31"/>
      <c r="F19" s="2"/>
      <c r="G19" s="2"/>
      <c r="H19" s="2"/>
      <c r="I19" s="2"/>
      <c r="J19" s="2"/>
      <c r="K19" s="2"/>
      <c r="L19" s="2"/>
      <c r="M19" s="2"/>
      <c r="N19" s="2"/>
      <c r="O19" s="2"/>
      <c r="P19" s="2"/>
      <c r="Q19" s="2"/>
      <c r="R19" s="2"/>
      <c r="S19" s="2"/>
    </row>
    <row r="20" spans="1:19" ht="12.75">
      <c r="A20" s="29"/>
      <c r="B20" s="29" t="s">
        <v>22</v>
      </c>
      <c r="C20" s="30"/>
      <c r="D20" s="31">
        <v>0</v>
      </c>
      <c r="E20" s="31"/>
      <c r="F20" s="2"/>
      <c r="G20" s="2"/>
      <c r="H20" s="2"/>
      <c r="I20" s="2"/>
      <c r="J20" s="2"/>
      <c r="K20" s="2"/>
      <c r="L20" s="2"/>
      <c r="M20" s="2"/>
      <c r="N20" s="2"/>
      <c r="O20" s="2"/>
      <c r="P20" s="2"/>
      <c r="Q20" s="2"/>
      <c r="R20" s="2"/>
      <c r="S20" s="2"/>
    </row>
    <row r="21" spans="1:19" ht="12.75">
      <c r="A21" s="29"/>
      <c r="B21" s="29" t="s">
        <v>23</v>
      </c>
      <c r="C21" s="30"/>
      <c r="D21" s="31">
        <v>0</v>
      </c>
      <c r="E21" s="31"/>
      <c r="F21" s="2"/>
      <c r="G21" s="2"/>
      <c r="H21" s="2"/>
      <c r="I21" s="2"/>
      <c r="J21" s="2"/>
      <c r="K21" s="2"/>
      <c r="L21" s="2"/>
      <c r="M21" s="2"/>
      <c r="N21" s="2"/>
      <c r="O21" s="2"/>
      <c r="P21" s="2"/>
      <c r="Q21" s="2"/>
      <c r="R21" s="2"/>
      <c r="S21" s="2"/>
    </row>
    <row r="22" spans="1:19" ht="12.75">
      <c r="A22" s="29"/>
      <c r="B22" s="32"/>
      <c r="C22" s="33"/>
      <c r="D22" s="31"/>
      <c r="E22" s="31"/>
      <c r="F22" s="2"/>
      <c r="G22" s="2"/>
      <c r="H22" s="2"/>
      <c r="I22" s="2"/>
      <c r="J22" s="2"/>
      <c r="K22" s="2"/>
      <c r="L22" s="2"/>
      <c r="M22" s="2"/>
      <c r="N22" s="2"/>
      <c r="O22" s="2"/>
      <c r="P22" s="2"/>
      <c r="Q22" s="2"/>
      <c r="R22" s="2"/>
      <c r="S22" s="2"/>
    </row>
    <row r="23" spans="1:19" ht="12.75">
      <c r="A23" s="29" t="s">
        <v>110</v>
      </c>
      <c r="B23" s="32"/>
      <c r="C23" s="33"/>
      <c r="D23" s="31"/>
      <c r="E23" s="31"/>
      <c r="F23" s="2"/>
      <c r="G23" s="2"/>
      <c r="H23" s="2"/>
      <c r="I23" s="2"/>
      <c r="J23" s="2"/>
      <c r="K23" s="2"/>
      <c r="L23" s="2"/>
      <c r="M23" s="2"/>
      <c r="N23" s="2"/>
      <c r="O23" s="2"/>
      <c r="P23" s="2"/>
      <c r="Q23" s="2"/>
      <c r="R23" s="2"/>
      <c r="S23" s="2"/>
    </row>
    <row r="24" spans="1:19" ht="12.75">
      <c r="A24" s="29"/>
      <c r="B24" s="29" t="s">
        <v>22</v>
      </c>
      <c r="C24" s="30"/>
      <c r="D24" s="31">
        <v>0</v>
      </c>
      <c r="E24" s="31"/>
      <c r="F24" s="2"/>
      <c r="G24" s="2"/>
      <c r="H24" s="2"/>
      <c r="I24" s="2"/>
      <c r="J24" s="2"/>
      <c r="K24" s="2"/>
      <c r="L24" s="2"/>
      <c r="M24" s="2"/>
      <c r="N24" s="2"/>
      <c r="O24" s="2"/>
      <c r="P24" s="2"/>
      <c r="Q24" s="2"/>
      <c r="R24" s="2"/>
      <c r="S24" s="2"/>
    </row>
    <row r="25" spans="1:19" ht="12.75">
      <c r="A25" s="29"/>
      <c r="B25" s="29" t="s">
        <v>23</v>
      </c>
      <c r="C25" s="30"/>
      <c r="D25" s="31">
        <v>0</v>
      </c>
      <c r="E25" s="31"/>
      <c r="F25" s="2"/>
      <c r="G25" s="2"/>
      <c r="H25" s="2"/>
      <c r="I25" s="2"/>
      <c r="J25" s="2"/>
      <c r="K25" s="2"/>
      <c r="L25" s="2"/>
      <c r="M25" s="2"/>
      <c r="N25" s="2"/>
      <c r="O25" s="2"/>
      <c r="P25" s="2"/>
      <c r="Q25" s="2"/>
      <c r="R25" s="2"/>
      <c r="S25" s="2"/>
    </row>
    <row r="26" spans="1:19" ht="12.75">
      <c r="A26" s="29"/>
      <c r="B26" s="32" t="s">
        <v>24</v>
      </c>
      <c r="C26" s="33"/>
      <c r="D26" s="31">
        <v>0</v>
      </c>
      <c r="E26" s="31"/>
      <c r="F26" s="2"/>
      <c r="G26" s="2"/>
      <c r="H26" s="2"/>
      <c r="I26" s="2"/>
      <c r="J26" s="2"/>
      <c r="K26" s="2"/>
      <c r="L26" s="2"/>
      <c r="M26" s="2"/>
      <c r="N26" s="2"/>
      <c r="O26" s="2"/>
      <c r="P26" s="2"/>
      <c r="Q26" s="2"/>
      <c r="R26" s="2"/>
      <c r="S26" s="2"/>
    </row>
    <row r="27" spans="1:19" ht="12.75">
      <c r="A27" s="29"/>
      <c r="B27" s="32" t="s">
        <v>25</v>
      </c>
      <c r="C27" s="33"/>
      <c r="D27" s="31">
        <v>0</v>
      </c>
      <c r="E27" s="31"/>
      <c r="F27" s="2"/>
      <c r="G27" s="2"/>
      <c r="H27" s="2"/>
      <c r="I27" s="2"/>
      <c r="J27" s="2"/>
      <c r="K27" s="2"/>
      <c r="L27" s="2"/>
      <c r="M27" s="2"/>
      <c r="N27" s="2"/>
      <c r="O27" s="2"/>
      <c r="P27" s="2"/>
      <c r="Q27" s="2"/>
      <c r="R27" s="2"/>
      <c r="S27" s="2"/>
    </row>
    <row r="28" spans="1:19" ht="12.75">
      <c r="A28" s="29"/>
      <c r="B28" s="10"/>
      <c r="C28" s="36"/>
      <c r="D28" s="31"/>
      <c r="E28" s="31"/>
      <c r="F28" s="2"/>
      <c r="G28" s="2"/>
      <c r="H28" s="2"/>
      <c r="I28" s="2"/>
      <c r="J28" s="2"/>
      <c r="K28" s="2"/>
      <c r="L28" s="2"/>
      <c r="M28" s="2"/>
      <c r="N28" s="2"/>
      <c r="O28" s="2"/>
      <c r="P28" s="2"/>
      <c r="Q28" s="2"/>
      <c r="R28" s="2"/>
      <c r="S28" s="2"/>
    </row>
    <row r="29" spans="1:19" ht="12.75">
      <c r="A29" s="29" t="s">
        <v>111</v>
      </c>
      <c r="B29" s="10"/>
      <c r="C29" s="36"/>
      <c r="D29" s="31"/>
      <c r="E29" s="31"/>
      <c r="F29" s="2"/>
      <c r="G29" s="2"/>
      <c r="H29" s="2"/>
      <c r="I29" s="2"/>
      <c r="J29" s="2"/>
      <c r="K29" s="2"/>
      <c r="L29" s="2"/>
      <c r="M29" s="2"/>
      <c r="N29" s="2"/>
      <c r="O29" s="2"/>
      <c r="P29" s="2"/>
      <c r="Q29" s="2"/>
      <c r="R29" s="2"/>
      <c r="S29" s="2"/>
    </row>
    <row r="30" spans="1:19" ht="12.75">
      <c r="A30" s="29"/>
      <c r="B30" s="29" t="s">
        <v>22</v>
      </c>
      <c r="C30" s="30">
        <v>4.25</v>
      </c>
      <c r="D30" s="31">
        <v>5.3</v>
      </c>
      <c r="E30" s="31">
        <v>2.3</v>
      </c>
      <c r="F30" s="131">
        <v>3</v>
      </c>
      <c r="G30" s="131">
        <v>3</v>
      </c>
      <c r="H30" s="131">
        <v>3</v>
      </c>
      <c r="I30" s="131">
        <v>4</v>
      </c>
      <c r="J30" s="131">
        <v>4</v>
      </c>
      <c r="K30" s="131">
        <v>20</v>
      </c>
      <c r="L30" s="131">
        <v>23</v>
      </c>
      <c r="M30" s="131">
        <v>27</v>
      </c>
      <c r="N30" s="131">
        <v>30</v>
      </c>
      <c r="O30" s="131">
        <v>35</v>
      </c>
      <c r="P30" s="131">
        <v>40</v>
      </c>
      <c r="Q30" s="131">
        <v>40</v>
      </c>
      <c r="R30" s="131">
        <v>40</v>
      </c>
      <c r="S30" s="131">
        <v>40</v>
      </c>
    </row>
    <row r="31" spans="1:19" ht="12.75">
      <c r="A31" s="29"/>
      <c r="B31" s="29" t="s">
        <v>23</v>
      </c>
      <c r="C31" s="30">
        <v>238.575</v>
      </c>
      <c r="D31" s="31">
        <v>236.6</v>
      </c>
      <c r="E31" s="31">
        <v>289.4</v>
      </c>
      <c r="F31" s="131">
        <v>333</v>
      </c>
      <c r="G31" s="131">
        <v>383</v>
      </c>
      <c r="H31" s="131">
        <v>441</v>
      </c>
      <c r="I31" s="131">
        <v>507</v>
      </c>
      <c r="J31" s="131">
        <v>583</v>
      </c>
      <c r="K31" s="131">
        <v>852</v>
      </c>
      <c r="L31" s="131">
        <v>980</v>
      </c>
      <c r="M31" s="131">
        <v>1127</v>
      </c>
      <c r="N31" s="131">
        <v>1296</v>
      </c>
      <c r="O31" s="131">
        <v>1490</v>
      </c>
      <c r="P31" s="131">
        <v>1714</v>
      </c>
      <c r="Q31" s="131">
        <v>1714</v>
      </c>
      <c r="R31" s="131">
        <v>1714</v>
      </c>
      <c r="S31" s="131">
        <v>1714</v>
      </c>
    </row>
    <row r="32" spans="1:19" ht="12.75">
      <c r="A32" s="29"/>
      <c r="B32" s="32" t="s">
        <v>24</v>
      </c>
      <c r="C32" s="33">
        <v>68.09375</v>
      </c>
      <c r="D32" s="31">
        <v>64.2</v>
      </c>
      <c r="E32" s="31">
        <v>103.6</v>
      </c>
      <c r="F32" s="131">
        <v>120</v>
      </c>
      <c r="G32" s="131">
        <v>138</v>
      </c>
      <c r="H32" s="131">
        <v>158</v>
      </c>
      <c r="I32" s="131">
        <v>182</v>
      </c>
      <c r="J32" s="131">
        <v>209</v>
      </c>
      <c r="K32" s="131">
        <v>344</v>
      </c>
      <c r="L32" s="131">
        <v>396</v>
      </c>
      <c r="M32" s="131">
        <v>455</v>
      </c>
      <c r="N32" s="131">
        <v>524</v>
      </c>
      <c r="O32" s="131">
        <v>602</v>
      </c>
      <c r="P32" s="131">
        <v>692</v>
      </c>
      <c r="Q32" s="131">
        <v>692</v>
      </c>
      <c r="R32" s="131">
        <v>692</v>
      </c>
      <c r="S32" s="131">
        <v>692</v>
      </c>
    </row>
    <row r="33" spans="1:19" ht="12.75">
      <c r="A33" s="29"/>
      <c r="B33" s="32" t="s">
        <v>25</v>
      </c>
      <c r="C33" s="33">
        <v>10.71875</v>
      </c>
      <c r="D33" s="31">
        <v>13.4</v>
      </c>
      <c r="E33" s="31">
        <v>1.5</v>
      </c>
      <c r="F33" s="132">
        <v>2</v>
      </c>
      <c r="G33" s="132">
        <v>2</v>
      </c>
      <c r="H33" s="132">
        <v>2</v>
      </c>
      <c r="I33" s="132">
        <v>3</v>
      </c>
      <c r="J33" s="132">
        <v>3</v>
      </c>
      <c r="K33" s="132">
        <v>4</v>
      </c>
      <c r="L33" s="132">
        <v>4</v>
      </c>
      <c r="M33" s="132">
        <v>5</v>
      </c>
      <c r="N33" s="132">
        <v>5</v>
      </c>
      <c r="O33" s="132">
        <v>6</v>
      </c>
      <c r="P33" s="132">
        <v>7</v>
      </c>
      <c r="Q33" s="132">
        <v>7</v>
      </c>
      <c r="R33" s="132">
        <v>7</v>
      </c>
      <c r="S33" s="132">
        <v>7</v>
      </c>
    </row>
    <row r="34" spans="1:19" ht="12.75">
      <c r="A34" s="29"/>
      <c r="B34" s="10"/>
      <c r="C34" s="36"/>
      <c r="D34" s="31"/>
      <c r="E34" s="31"/>
      <c r="F34" s="2"/>
      <c r="G34" s="2"/>
      <c r="H34" s="2"/>
      <c r="I34" s="2"/>
      <c r="J34" s="2"/>
      <c r="K34" s="2"/>
      <c r="L34" s="2"/>
      <c r="M34" s="2"/>
      <c r="N34" s="2"/>
      <c r="O34" s="2"/>
      <c r="P34" s="2"/>
      <c r="Q34" s="2"/>
      <c r="R34" s="2"/>
      <c r="S34" s="2"/>
    </row>
    <row r="35" spans="1:19" ht="12.75">
      <c r="A35" s="29" t="s">
        <v>112</v>
      </c>
      <c r="B35" s="29" t="s">
        <v>22</v>
      </c>
      <c r="C35" s="36">
        <v>0</v>
      </c>
      <c r="D35" s="31">
        <v>0</v>
      </c>
      <c r="E35" s="31">
        <v>7.6</v>
      </c>
      <c r="F35" s="2"/>
      <c r="G35" s="2"/>
      <c r="H35" s="2"/>
      <c r="I35" s="2"/>
      <c r="J35" s="2"/>
      <c r="K35" s="2"/>
      <c r="L35" s="2"/>
      <c r="M35" s="2"/>
      <c r="N35" s="2"/>
      <c r="O35" s="2"/>
      <c r="P35" s="2"/>
      <c r="Q35" s="2"/>
      <c r="R35" s="2"/>
      <c r="S35" s="2"/>
    </row>
    <row r="36" spans="1:19" ht="12.75">
      <c r="A36" s="29" t="s">
        <v>113</v>
      </c>
      <c r="B36" s="29" t="s">
        <v>23</v>
      </c>
      <c r="C36" s="36">
        <v>6.925</v>
      </c>
      <c r="D36" s="31">
        <v>7.2</v>
      </c>
      <c r="E36" s="31">
        <v>0.3</v>
      </c>
      <c r="F36" s="2"/>
      <c r="G36" s="2"/>
      <c r="H36" s="2"/>
      <c r="I36" s="2"/>
      <c r="J36" s="2"/>
      <c r="K36" s="2"/>
      <c r="L36" s="2"/>
      <c r="M36" s="2"/>
      <c r="N36" s="2"/>
      <c r="O36" s="2"/>
      <c r="P36" s="2"/>
      <c r="Q36" s="2"/>
      <c r="R36" s="2"/>
      <c r="S36" s="2"/>
    </row>
    <row r="37" spans="1:19" ht="12.75">
      <c r="A37" s="29" t="s">
        <v>114</v>
      </c>
      <c r="B37" s="32" t="s">
        <v>24</v>
      </c>
      <c r="C37" s="36">
        <v>11.96875</v>
      </c>
      <c r="D37" s="31">
        <v>2.6</v>
      </c>
      <c r="E37" s="31">
        <v>1.3</v>
      </c>
      <c r="F37" s="2"/>
      <c r="G37" s="2"/>
      <c r="H37" s="2"/>
      <c r="I37" s="2"/>
      <c r="J37" s="2"/>
      <c r="K37" s="2"/>
      <c r="L37" s="2"/>
      <c r="M37" s="2"/>
      <c r="N37" s="2"/>
      <c r="O37" s="2"/>
      <c r="P37" s="2"/>
      <c r="Q37" s="2"/>
      <c r="R37" s="2"/>
      <c r="S37" s="2"/>
    </row>
    <row r="38" spans="1:19" ht="12.75">
      <c r="A38" s="29" t="s">
        <v>115</v>
      </c>
      <c r="B38" s="32" t="s">
        <v>25</v>
      </c>
      <c r="C38" s="36">
        <v>0</v>
      </c>
      <c r="D38" s="31">
        <v>0.8</v>
      </c>
      <c r="E38" s="31">
        <v>0.3</v>
      </c>
      <c r="F38" s="2"/>
      <c r="G38" s="2"/>
      <c r="H38" s="2"/>
      <c r="I38" s="2"/>
      <c r="J38" s="2"/>
      <c r="K38" s="2"/>
      <c r="L38" s="2"/>
      <c r="M38" s="2"/>
      <c r="N38" s="2"/>
      <c r="O38" s="2"/>
      <c r="P38" s="2"/>
      <c r="Q38" s="2"/>
      <c r="R38" s="2"/>
      <c r="S38" s="2"/>
    </row>
    <row r="39" spans="1:19" ht="12.75">
      <c r="A39" s="29"/>
      <c r="B39" s="10"/>
      <c r="C39" s="36"/>
      <c r="D39" s="31"/>
      <c r="E39" s="31"/>
      <c r="F39" s="2"/>
      <c r="G39" s="2"/>
      <c r="H39" s="2"/>
      <c r="I39" s="2"/>
      <c r="J39" s="2"/>
      <c r="K39" s="2"/>
      <c r="L39" s="2"/>
      <c r="M39" s="2"/>
      <c r="N39" s="2"/>
      <c r="O39" s="2"/>
      <c r="P39" s="2"/>
      <c r="Q39" s="2"/>
      <c r="R39" s="2"/>
      <c r="S39" s="2"/>
    </row>
    <row r="40" spans="1:19" ht="12.75">
      <c r="A40" s="29" t="s">
        <v>116</v>
      </c>
      <c r="B40" s="10"/>
      <c r="C40" s="36"/>
      <c r="D40" s="31"/>
      <c r="E40" s="31"/>
      <c r="F40" s="2"/>
      <c r="G40" s="2"/>
      <c r="H40" s="2"/>
      <c r="I40" s="2"/>
      <c r="J40" s="2"/>
      <c r="K40" s="2"/>
      <c r="L40" s="2"/>
      <c r="M40" s="2"/>
      <c r="N40" s="2"/>
      <c r="O40" s="2"/>
      <c r="P40" s="2"/>
      <c r="Q40" s="2"/>
      <c r="R40" s="2"/>
      <c r="S40" s="2"/>
    </row>
    <row r="41" spans="1:19" ht="12.75">
      <c r="A41" s="29"/>
      <c r="B41" s="29" t="s">
        <v>22</v>
      </c>
      <c r="C41" s="30"/>
      <c r="D41" s="31">
        <v>0</v>
      </c>
      <c r="E41" s="31"/>
      <c r="F41" s="2"/>
      <c r="G41" s="2"/>
      <c r="H41" s="2"/>
      <c r="I41" s="2"/>
      <c r="J41" s="2"/>
      <c r="K41" s="2"/>
      <c r="L41" s="2"/>
      <c r="M41" s="2"/>
      <c r="N41" s="2"/>
      <c r="O41" s="2"/>
      <c r="P41" s="2"/>
      <c r="Q41" s="2"/>
      <c r="R41" s="2"/>
      <c r="S41" s="2"/>
    </row>
    <row r="42" spans="1:19" ht="12.75">
      <c r="A42" s="29"/>
      <c r="B42" s="29" t="s">
        <v>23</v>
      </c>
      <c r="C42" s="30"/>
      <c r="D42" s="31">
        <v>0</v>
      </c>
      <c r="E42" s="31"/>
      <c r="F42" s="2"/>
      <c r="G42" s="2"/>
      <c r="H42" s="2"/>
      <c r="I42" s="2"/>
      <c r="J42" s="2"/>
      <c r="K42" s="2"/>
      <c r="L42" s="2"/>
      <c r="M42" s="2"/>
      <c r="N42" s="2"/>
      <c r="O42" s="2"/>
      <c r="P42" s="2"/>
      <c r="Q42" s="2"/>
      <c r="R42" s="2"/>
      <c r="S42" s="2"/>
    </row>
    <row r="43" spans="1:19" ht="12.75">
      <c r="A43" s="29"/>
      <c r="B43" s="32" t="s">
        <v>24</v>
      </c>
      <c r="C43" s="33"/>
      <c r="D43" s="31">
        <v>0</v>
      </c>
      <c r="E43" s="31"/>
      <c r="F43" s="2"/>
      <c r="G43" s="2"/>
      <c r="H43" s="2"/>
      <c r="I43" s="2"/>
      <c r="J43" s="2"/>
      <c r="K43" s="2"/>
      <c r="L43" s="2"/>
      <c r="M43" s="2"/>
      <c r="N43" s="2"/>
      <c r="O43" s="2"/>
      <c r="P43" s="2"/>
      <c r="Q43" s="2"/>
      <c r="R43" s="2"/>
      <c r="S43" s="2"/>
    </row>
    <row r="44" spans="1:19" ht="12.75">
      <c r="A44" s="29"/>
      <c r="B44" s="32" t="s">
        <v>25</v>
      </c>
      <c r="C44" s="33"/>
      <c r="D44" s="31">
        <v>0</v>
      </c>
      <c r="E44" s="31"/>
      <c r="F44" s="2"/>
      <c r="G44" s="2"/>
      <c r="H44" s="2"/>
      <c r="I44" s="2"/>
      <c r="J44" s="2"/>
      <c r="K44" s="2"/>
      <c r="L44" s="2"/>
      <c r="M44" s="2"/>
      <c r="N44" s="2"/>
      <c r="O44" s="2"/>
      <c r="P44" s="2"/>
      <c r="Q44" s="2"/>
      <c r="R44" s="2"/>
      <c r="S44" s="2"/>
    </row>
    <row r="45" spans="1:19" ht="12.75">
      <c r="A45" s="29"/>
      <c r="B45" s="10"/>
      <c r="C45" s="36"/>
      <c r="D45" s="31"/>
      <c r="E45" s="31"/>
      <c r="F45" s="2"/>
      <c r="G45" s="2"/>
      <c r="H45" s="2"/>
      <c r="I45" s="2"/>
      <c r="J45" s="2"/>
      <c r="K45" s="2"/>
      <c r="L45" s="2"/>
      <c r="M45" s="2"/>
      <c r="N45" s="2"/>
      <c r="O45" s="2"/>
      <c r="P45" s="2"/>
      <c r="Q45" s="2"/>
      <c r="R45" s="2"/>
      <c r="S45" s="2"/>
    </row>
    <row r="46" spans="1:19" ht="12.75">
      <c r="A46" s="29" t="s">
        <v>117</v>
      </c>
      <c r="B46" s="10"/>
      <c r="C46" s="36"/>
      <c r="D46" s="31"/>
      <c r="E46" s="31"/>
      <c r="F46" s="2"/>
      <c r="G46" s="2"/>
      <c r="H46" s="2"/>
      <c r="I46" s="2"/>
      <c r="J46" s="2"/>
      <c r="K46" s="2"/>
      <c r="L46" s="2"/>
      <c r="M46" s="2"/>
      <c r="N46" s="2"/>
      <c r="O46" s="2"/>
      <c r="P46" s="2"/>
      <c r="Q46" s="2"/>
      <c r="R46" s="2"/>
      <c r="S46" s="2"/>
    </row>
    <row r="47" spans="1:19" ht="12.75">
      <c r="A47" s="29"/>
      <c r="B47" s="29" t="s">
        <v>22</v>
      </c>
      <c r="C47" s="30">
        <v>184.925</v>
      </c>
      <c r="D47" s="31">
        <v>296.8</v>
      </c>
      <c r="E47" s="31">
        <v>395</v>
      </c>
      <c r="F47" s="131">
        <v>451</v>
      </c>
      <c r="G47" s="131">
        <v>512</v>
      </c>
      <c r="H47" s="131">
        <v>579</v>
      </c>
      <c r="I47" s="131">
        <v>654</v>
      </c>
      <c r="J47" s="131">
        <v>737</v>
      </c>
      <c r="K47" s="131">
        <v>827</v>
      </c>
      <c r="L47" s="131">
        <v>927</v>
      </c>
      <c r="M47" s="131">
        <v>1037</v>
      </c>
      <c r="N47" s="131">
        <v>1158</v>
      </c>
      <c r="O47" s="131">
        <v>1290</v>
      </c>
      <c r="P47" s="131">
        <v>1437</v>
      </c>
      <c r="Q47" s="131">
        <v>1437</v>
      </c>
      <c r="R47" s="131">
        <v>1437</v>
      </c>
      <c r="S47" s="131">
        <v>1437</v>
      </c>
    </row>
    <row r="48" spans="1:19" ht="12.75">
      <c r="A48" s="29"/>
      <c r="B48" s="29" t="s">
        <v>23</v>
      </c>
      <c r="C48" s="30">
        <v>1069.025</v>
      </c>
      <c r="D48" s="31">
        <v>1135.5</v>
      </c>
      <c r="E48" s="31">
        <v>1111.8</v>
      </c>
      <c r="F48" s="131">
        <v>1218</v>
      </c>
      <c r="G48" s="131">
        <v>1333</v>
      </c>
      <c r="H48" s="131">
        <v>1458</v>
      </c>
      <c r="I48" s="131">
        <v>1596</v>
      </c>
      <c r="J48" s="131">
        <v>1746</v>
      </c>
      <c r="K48" s="131">
        <v>1910</v>
      </c>
      <c r="L48" s="131">
        <v>2089</v>
      </c>
      <c r="M48" s="131">
        <v>2287</v>
      </c>
      <c r="N48" s="131">
        <v>2502</v>
      </c>
      <c r="O48" s="131">
        <v>2737</v>
      </c>
      <c r="P48" s="131">
        <v>2995</v>
      </c>
      <c r="Q48" s="131">
        <v>2995</v>
      </c>
      <c r="R48" s="131">
        <v>2995</v>
      </c>
      <c r="S48" s="131">
        <v>2995</v>
      </c>
    </row>
    <row r="49" spans="1:19" ht="12.75">
      <c r="A49" s="29"/>
      <c r="B49" s="32" t="s">
        <v>24</v>
      </c>
      <c r="C49" s="33">
        <v>229.9375</v>
      </c>
      <c r="D49" s="31">
        <v>231</v>
      </c>
      <c r="E49" s="31">
        <v>188.1</v>
      </c>
      <c r="F49" s="131">
        <v>174</v>
      </c>
      <c r="G49" s="131">
        <v>191</v>
      </c>
      <c r="H49" s="131">
        <v>208</v>
      </c>
      <c r="I49" s="131">
        <v>228</v>
      </c>
      <c r="J49" s="131">
        <v>250</v>
      </c>
      <c r="K49" s="131">
        <v>273</v>
      </c>
      <c r="L49" s="131">
        <v>298</v>
      </c>
      <c r="M49" s="131">
        <v>327</v>
      </c>
      <c r="N49" s="131">
        <v>357</v>
      </c>
      <c r="O49" s="131">
        <v>391</v>
      </c>
      <c r="P49" s="131">
        <v>428</v>
      </c>
      <c r="Q49" s="131">
        <v>428</v>
      </c>
      <c r="R49" s="131">
        <v>428</v>
      </c>
      <c r="S49" s="131">
        <v>428</v>
      </c>
    </row>
    <row r="50" spans="1:19" ht="12.75">
      <c r="A50" s="29"/>
      <c r="B50" s="32" t="s">
        <v>25</v>
      </c>
      <c r="C50" s="33">
        <v>22.09375</v>
      </c>
      <c r="D50" s="31">
        <v>25.5</v>
      </c>
      <c r="E50" s="31">
        <v>26.3</v>
      </c>
      <c r="F50" s="132">
        <v>1</v>
      </c>
      <c r="G50" s="132">
        <v>1</v>
      </c>
      <c r="H50" s="132">
        <v>2</v>
      </c>
      <c r="I50" s="132">
        <v>2</v>
      </c>
      <c r="J50" s="132">
        <v>2</v>
      </c>
      <c r="K50" s="132">
        <v>1</v>
      </c>
      <c r="L50" s="132">
        <v>2</v>
      </c>
      <c r="M50" s="132">
        <v>2</v>
      </c>
      <c r="N50" s="132">
        <v>2</v>
      </c>
      <c r="O50" s="132">
        <v>2</v>
      </c>
      <c r="P50" s="132">
        <v>3</v>
      </c>
      <c r="Q50" s="132">
        <v>3</v>
      </c>
      <c r="R50" s="132">
        <v>3</v>
      </c>
      <c r="S50" s="132">
        <v>3</v>
      </c>
    </row>
    <row r="51" spans="1:19" ht="12.75">
      <c r="A51" s="29"/>
      <c r="B51" s="10"/>
      <c r="C51" s="36"/>
      <c r="D51" s="31"/>
      <c r="E51" s="31"/>
      <c r="F51" s="2"/>
      <c r="G51" s="2"/>
      <c r="H51" s="2"/>
      <c r="I51" s="2"/>
      <c r="J51" s="2"/>
      <c r="K51" s="2"/>
      <c r="L51" s="2"/>
      <c r="M51" s="2"/>
      <c r="N51" s="2"/>
      <c r="O51" s="2"/>
      <c r="P51" s="2"/>
      <c r="Q51" s="2"/>
      <c r="R51" s="2"/>
      <c r="S51" s="2"/>
    </row>
    <row r="52" spans="1:19" ht="12.75">
      <c r="A52" s="29" t="s">
        <v>118</v>
      </c>
      <c r="B52" s="29" t="s">
        <v>22</v>
      </c>
      <c r="C52" s="30">
        <v>10.825</v>
      </c>
      <c r="D52" s="31">
        <v>16</v>
      </c>
      <c r="E52" s="31">
        <v>104.1</v>
      </c>
      <c r="F52" s="133">
        <v>93</v>
      </c>
      <c r="G52" s="133">
        <v>96</v>
      </c>
      <c r="H52" s="133">
        <v>100</v>
      </c>
      <c r="I52" s="133">
        <v>104</v>
      </c>
      <c r="J52" s="133">
        <v>108</v>
      </c>
      <c r="K52" s="133">
        <v>113</v>
      </c>
      <c r="L52" s="133">
        <v>117</v>
      </c>
      <c r="M52" s="133">
        <v>122</v>
      </c>
      <c r="N52" s="133">
        <v>127</v>
      </c>
      <c r="O52" s="133">
        <v>132</v>
      </c>
      <c r="P52" s="133">
        <v>137</v>
      </c>
      <c r="Q52" s="133">
        <v>137</v>
      </c>
      <c r="R52" s="133">
        <v>137</v>
      </c>
      <c r="S52" s="133">
        <v>137</v>
      </c>
    </row>
    <row r="53" spans="1:19" ht="12.75">
      <c r="A53" s="29"/>
      <c r="B53" s="29" t="s">
        <v>23</v>
      </c>
      <c r="C53" s="30">
        <v>297.25</v>
      </c>
      <c r="D53" s="31">
        <v>401.1</v>
      </c>
      <c r="E53" s="31">
        <v>534.2</v>
      </c>
      <c r="F53" s="133">
        <v>253</v>
      </c>
      <c r="G53" s="133">
        <v>263</v>
      </c>
      <c r="H53" s="133">
        <v>273</v>
      </c>
      <c r="I53" s="133">
        <v>284</v>
      </c>
      <c r="J53" s="133">
        <v>296</v>
      </c>
      <c r="K53" s="133">
        <v>308</v>
      </c>
      <c r="L53" s="133">
        <v>320</v>
      </c>
      <c r="M53" s="133">
        <v>333</v>
      </c>
      <c r="N53" s="133">
        <v>346</v>
      </c>
      <c r="O53" s="133">
        <v>360</v>
      </c>
      <c r="P53" s="133">
        <v>375</v>
      </c>
      <c r="Q53" s="133">
        <v>375</v>
      </c>
      <c r="R53" s="133">
        <v>375</v>
      </c>
      <c r="S53" s="133">
        <v>375</v>
      </c>
    </row>
    <row r="54" spans="1:19" ht="12.75">
      <c r="A54" s="29"/>
      <c r="B54" s="32" t="s">
        <v>24</v>
      </c>
      <c r="C54" s="33">
        <v>419.0625</v>
      </c>
      <c r="D54" s="31">
        <v>553.3</v>
      </c>
      <c r="E54" s="31">
        <v>596.3</v>
      </c>
      <c r="F54" s="133">
        <v>441</v>
      </c>
      <c r="G54" s="133">
        <v>458</v>
      </c>
      <c r="H54" s="133">
        <v>477</v>
      </c>
      <c r="I54" s="133">
        <v>496</v>
      </c>
      <c r="J54" s="133">
        <v>516</v>
      </c>
      <c r="K54" s="133">
        <v>537</v>
      </c>
      <c r="L54" s="133">
        <v>558</v>
      </c>
      <c r="M54" s="133">
        <v>581</v>
      </c>
      <c r="N54" s="133">
        <v>604</v>
      </c>
      <c r="O54" s="133">
        <v>628</v>
      </c>
      <c r="P54" s="133">
        <v>654</v>
      </c>
      <c r="Q54" s="133">
        <v>654</v>
      </c>
      <c r="R54" s="133">
        <v>654</v>
      </c>
      <c r="S54" s="133">
        <v>654</v>
      </c>
    </row>
    <row r="55" spans="1:19" ht="12.75">
      <c r="A55" s="29"/>
      <c r="B55" s="32" t="s">
        <v>25</v>
      </c>
      <c r="C55" s="33">
        <v>21.90625</v>
      </c>
      <c r="D55" s="31">
        <v>19.4</v>
      </c>
      <c r="E55" s="31">
        <v>24.8</v>
      </c>
      <c r="F55" s="134">
        <v>22</v>
      </c>
      <c r="G55" s="134">
        <v>23</v>
      </c>
      <c r="H55" s="134">
        <v>24</v>
      </c>
      <c r="I55" s="134">
        <v>25</v>
      </c>
      <c r="J55" s="134">
        <v>26</v>
      </c>
      <c r="K55" s="134">
        <v>27</v>
      </c>
      <c r="L55" s="134">
        <v>28</v>
      </c>
      <c r="M55" s="134">
        <v>29</v>
      </c>
      <c r="N55" s="134">
        <v>30</v>
      </c>
      <c r="O55" s="134">
        <v>32</v>
      </c>
      <c r="P55" s="134">
        <v>33</v>
      </c>
      <c r="Q55" s="134">
        <v>33</v>
      </c>
      <c r="R55" s="134">
        <v>33</v>
      </c>
      <c r="S55" s="134">
        <v>33</v>
      </c>
    </row>
    <row r="56" spans="1:19" ht="12.75">
      <c r="A56" s="29"/>
      <c r="B56" s="32"/>
      <c r="C56" s="33"/>
      <c r="D56" s="31"/>
      <c r="E56" s="31"/>
      <c r="F56" s="2"/>
      <c r="G56" s="2"/>
      <c r="H56" s="2"/>
      <c r="I56" s="2"/>
      <c r="J56" s="2"/>
      <c r="K56" s="2"/>
      <c r="L56" s="2"/>
      <c r="M56" s="2"/>
      <c r="N56" s="2"/>
      <c r="O56" s="2"/>
      <c r="P56" s="2"/>
      <c r="Q56" s="2"/>
      <c r="R56" s="2"/>
      <c r="S56" s="2"/>
    </row>
    <row r="57" spans="1:19" ht="12.75">
      <c r="A57" s="29" t="s">
        <v>119</v>
      </c>
      <c r="B57" s="29" t="s">
        <v>22</v>
      </c>
      <c r="C57" s="33"/>
      <c r="D57" s="31"/>
      <c r="E57" s="31"/>
      <c r="F57" s="133"/>
      <c r="G57" s="133"/>
      <c r="H57" s="133"/>
      <c r="I57" s="133"/>
      <c r="J57" s="133"/>
      <c r="K57" s="133"/>
      <c r="L57" s="133"/>
      <c r="M57" s="133"/>
      <c r="N57" s="133"/>
      <c r="O57" s="133"/>
      <c r="P57" s="133"/>
      <c r="Q57" s="133"/>
      <c r="R57" s="133"/>
      <c r="S57" s="133"/>
    </row>
    <row r="58" spans="1:19" ht="12.75">
      <c r="A58" s="29"/>
      <c r="B58" s="29" t="s">
        <v>23</v>
      </c>
      <c r="C58" s="33"/>
      <c r="D58" s="31"/>
      <c r="E58" s="31"/>
      <c r="F58" s="133">
        <v>10</v>
      </c>
      <c r="G58" s="133">
        <v>11</v>
      </c>
      <c r="H58" s="133">
        <v>13</v>
      </c>
      <c r="I58" s="133">
        <v>4</v>
      </c>
      <c r="J58" s="133">
        <v>4</v>
      </c>
      <c r="K58" s="133">
        <v>4</v>
      </c>
      <c r="L58" s="133">
        <v>5</v>
      </c>
      <c r="M58" s="133">
        <v>5</v>
      </c>
      <c r="N58" s="133">
        <v>6</v>
      </c>
      <c r="O58" s="133">
        <v>6</v>
      </c>
      <c r="P58" s="133">
        <v>7</v>
      </c>
      <c r="Q58" s="133">
        <v>7</v>
      </c>
      <c r="R58" s="133">
        <v>7</v>
      </c>
      <c r="S58" s="133">
        <v>7</v>
      </c>
    </row>
    <row r="59" spans="1:19" ht="12.75">
      <c r="A59" s="29"/>
      <c r="B59" s="32" t="s">
        <v>24</v>
      </c>
      <c r="C59" s="33"/>
      <c r="D59" s="31"/>
      <c r="E59" s="31"/>
      <c r="F59" s="133">
        <v>65</v>
      </c>
      <c r="G59" s="133">
        <v>73</v>
      </c>
      <c r="H59" s="133">
        <v>82</v>
      </c>
      <c r="I59" s="133">
        <v>23</v>
      </c>
      <c r="J59" s="133">
        <v>26</v>
      </c>
      <c r="K59" s="133">
        <v>29</v>
      </c>
      <c r="L59" s="133">
        <v>32</v>
      </c>
      <c r="M59" s="133">
        <v>34</v>
      </c>
      <c r="N59" s="133">
        <v>38</v>
      </c>
      <c r="O59" s="133">
        <v>41</v>
      </c>
      <c r="P59" s="133">
        <v>45</v>
      </c>
      <c r="Q59" s="133">
        <v>45</v>
      </c>
      <c r="R59" s="133">
        <v>45</v>
      </c>
      <c r="S59" s="133">
        <v>45</v>
      </c>
    </row>
    <row r="60" spans="1:19" ht="12.75">
      <c r="A60" s="29"/>
      <c r="B60" s="32" t="s">
        <v>25</v>
      </c>
      <c r="C60" s="33"/>
      <c r="D60" s="31"/>
      <c r="E60" s="31"/>
      <c r="F60" s="134"/>
      <c r="G60" s="134"/>
      <c r="H60" s="134"/>
      <c r="I60" s="134"/>
      <c r="J60" s="134"/>
      <c r="K60" s="134"/>
      <c r="L60" s="134"/>
      <c r="M60" s="134"/>
      <c r="N60" s="134"/>
      <c r="O60" s="134"/>
      <c r="P60" s="134"/>
      <c r="Q60" s="134"/>
      <c r="R60" s="134"/>
      <c r="S60" s="134"/>
    </row>
    <row r="61" spans="1:19" ht="12.75">
      <c r="A61" s="29"/>
      <c r="B61" s="32"/>
      <c r="C61" s="33"/>
      <c r="D61" s="31"/>
      <c r="E61" s="31"/>
      <c r="F61" s="2"/>
      <c r="G61" s="2"/>
      <c r="H61" s="2"/>
      <c r="I61" s="2"/>
      <c r="J61" s="2"/>
      <c r="K61" s="2"/>
      <c r="L61" s="2"/>
      <c r="M61" s="2"/>
      <c r="N61" s="2"/>
      <c r="O61" s="2"/>
      <c r="P61" s="2"/>
      <c r="Q61" s="2"/>
      <c r="R61" s="2"/>
      <c r="S61" s="2"/>
    </row>
    <row r="62" spans="1:19" ht="12.75">
      <c r="A62" s="29" t="s">
        <v>120</v>
      </c>
      <c r="B62" s="29" t="s">
        <v>22</v>
      </c>
      <c r="C62" s="33"/>
      <c r="D62" s="31"/>
      <c r="E62" s="31"/>
      <c r="F62" s="133">
        <v>7</v>
      </c>
      <c r="G62" s="133">
        <v>8</v>
      </c>
      <c r="H62" s="133">
        <v>9</v>
      </c>
      <c r="I62" s="133">
        <v>11</v>
      </c>
      <c r="J62" s="133">
        <v>12</v>
      </c>
      <c r="K62" s="133"/>
      <c r="L62" s="133"/>
      <c r="M62" s="133"/>
      <c r="N62" s="133"/>
      <c r="O62" s="133"/>
      <c r="P62" s="133"/>
      <c r="Q62" s="133"/>
      <c r="R62" s="133"/>
      <c r="S62" s="133"/>
    </row>
    <row r="63" spans="1:19" ht="12.75">
      <c r="A63" s="29"/>
      <c r="B63" s="29" t="s">
        <v>23</v>
      </c>
      <c r="C63" s="33"/>
      <c r="D63" s="31"/>
      <c r="E63" s="31"/>
      <c r="F63" s="133">
        <v>90</v>
      </c>
      <c r="G63" s="133">
        <v>104</v>
      </c>
      <c r="H63" s="133">
        <v>119</v>
      </c>
      <c r="I63" s="133">
        <v>137</v>
      </c>
      <c r="J63" s="133">
        <v>158</v>
      </c>
      <c r="K63" s="133"/>
      <c r="L63" s="133"/>
      <c r="M63" s="133"/>
      <c r="N63" s="133"/>
      <c r="O63" s="133"/>
      <c r="P63" s="133"/>
      <c r="Q63" s="133"/>
      <c r="R63" s="133"/>
      <c r="S63" s="133"/>
    </row>
    <row r="64" spans="1:19" ht="12.75">
      <c r="A64" s="29"/>
      <c r="B64" s="32" t="s">
        <v>24</v>
      </c>
      <c r="C64" s="33"/>
      <c r="D64" s="31"/>
      <c r="E64" s="31"/>
      <c r="F64" s="133">
        <v>52</v>
      </c>
      <c r="G64" s="133">
        <v>59</v>
      </c>
      <c r="H64" s="133">
        <v>68</v>
      </c>
      <c r="I64" s="133">
        <v>78</v>
      </c>
      <c r="J64" s="133">
        <v>90</v>
      </c>
      <c r="K64" s="133"/>
      <c r="L64" s="133"/>
      <c r="M64" s="133"/>
      <c r="N64" s="133"/>
      <c r="O64" s="133"/>
      <c r="P64" s="133"/>
      <c r="Q64" s="133"/>
      <c r="R64" s="133"/>
      <c r="S64" s="133"/>
    </row>
    <row r="65" spans="1:19" ht="12.75">
      <c r="A65" s="29"/>
      <c r="B65" s="32" t="s">
        <v>25</v>
      </c>
      <c r="C65" s="33"/>
      <c r="D65" s="31"/>
      <c r="E65" s="31"/>
      <c r="F65" s="134">
        <v>1</v>
      </c>
      <c r="G65" s="134">
        <v>1</v>
      </c>
      <c r="H65" s="134">
        <v>1</v>
      </c>
      <c r="I65" s="134">
        <v>1</v>
      </c>
      <c r="J65" s="134">
        <v>1</v>
      </c>
      <c r="K65" s="134"/>
      <c r="L65" s="134"/>
      <c r="M65" s="134"/>
      <c r="N65" s="134"/>
      <c r="O65" s="134"/>
      <c r="P65" s="134"/>
      <c r="Q65" s="134"/>
      <c r="R65" s="134"/>
      <c r="S65" s="134"/>
    </row>
    <row r="66" spans="1:19" ht="12.75">
      <c r="A66" s="29"/>
      <c r="B66" s="32"/>
      <c r="C66" s="33"/>
      <c r="D66" s="31"/>
      <c r="E66" s="31"/>
      <c r="F66" s="2"/>
      <c r="G66" s="2"/>
      <c r="H66" s="2"/>
      <c r="I66" s="2"/>
      <c r="J66" s="2"/>
      <c r="K66" s="2"/>
      <c r="L66" s="2"/>
      <c r="M66" s="2"/>
      <c r="N66" s="2"/>
      <c r="O66" s="2"/>
      <c r="P66" s="2"/>
      <c r="Q66" s="2"/>
      <c r="R66" s="2"/>
      <c r="S66" s="2"/>
    </row>
    <row r="67" spans="1:19" ht="12.75">
      <c r="A67" s="29" t="s">
        <v>121</v>
      </c>
      <c r="B67" s="29" t="s">
        <v>22</v>
      </c>
      <c r="C67" s="33"/>
      <c r="D67" s="31"/>
      <c r="E67" s="31"/>
      <c r="F67" s="133">
        <v>8</v>
      </c>
      <c r="G67" s="133">
        <v>8</v>
      </c>
      <c r="H67" s="133">
        <v>9</v>
      </c>
      <c r="I67" s="133">
        <v>9</v>
      </c>
      <c r="J67" s="133">
        <v>9</v>
      </c>
      <c r="K67" s="133">
        <v>10</v>
      </c>
      <c r="L67" s="133">
        <v>10</v>
      </c>
      <c r="M67" s="133">
        <v>10</v>
      </c>
      <c r="N67" s="133">
        <v>10</v>
      </c>
      <c r="O67" s="133">
        <v>11</v>
      </c>
      <c r="P67" s="133">
        <v>11</v>
      </c>
      <c r="Q67" s="133">
        <v>11</v>
      </c>
      <c r="R67" s="133">
        <v>11</v>
      </c>
      <c r="S67" s="133">
        <v>11</v>
      </c>
    </row>
    <row r="68" spans="1:19" ht="12.75">
      <c r="A68" s="29"/>
      <c r="B68" s="29" t="s">
        <v>23</v>
      </c>
      <c r="C68" s="33"/>
      <c r="D68" s="31"/>
      <c r="E68" s="31"/>
      <c r="F68" s="133">
        <v>209</v>
      </c>
      <c r="G68" s="133">
        <v>215</v>
      </c>
      <c r="H68" s="133">
        <v>222</v>
      </c>
      <c r="I68" s="133">
        <v>228</v>
      </c>
      <c r="J68" s="133">
        <v>235</v>
      </c>
      <c r="K68" s="133">
        <v>242</v>
      </c>
      <c r="L68" s="133">
        <v>250</v>
      </c>
      <c r="M68" s="133">
        <v>257</v>
      </c>
      <c r="N68" s="133">
        <v>265</v>
      </c>
      <c r="O68" s="133">
        <v>273</v>
      </c>
      <c r="P68" s="133">
        <v>281</v>
      </c>
      <c r="Q68" s="133">
        <v>281</v>
      </c>
      <c r="R68" s="133">
        <v>281</v>
      </c>
      <c r="S68" s="133">
        <v>281</v>
      </c>
    </row>
    <row r="69" spans="1:19" ht="12.75">
      <c r="A69" s="29"/>
      <c r="B69" s="32" t="s">
        <v>24</v>
      </c>
      <c r="C69" s="33"/>
      <c r="D69" s="31"/>
      <c r="E69" s="31"/>
      <c r="F69" s="133">
        <v>74</v>
      </c>
      <c r="G69" s="133">
        <v>76</v>
      </c>
      <c r="H69" s="133">
        <v>79</v>
      </c>
      <c r="I69" s="133">
        <v>81</v>
      </c>
      <c r="J69" s="133">
        <v>83</v>
      </c>
      <c r="K69" s="133">
        <v>86</v>
      </c>
      <c r="L69" s="133">
        <v>89</v>
      </c>
      <c r="M69" s="133">
        <v>91</v>
      </c>
      <c r="N69" s="133">
        <v>94</v>
      </c>
      <c r="O69" s="133">
        <v>97</v>
      </c>
      <c r="P69" s="133">
        <v>100</v>
      </c>
      <c r="Q69" s="133">
        <v>100</v>
      </c>
      <c r="R69" s="133">
        <v>100</v>
      </c>
      <c r="S69" s="133">
        <v>100</v>
      </c>
    </row>
    <row r="70" spans="1:19" ht="12.75">
      <c r="A70" s="29"/>
      <c r="B70" s="32" t="s">
        <v>25</v>
      </c>
      <c r="C70" s="33"/>
      <c r="D70" s="31"/>
      <c r="E70" s="31"/>
      <c r="F70" s="134">
        <v>3</v>
      </c>
      <c r="G70" s="134">
        <v>3</v>
      </c>
      <c r="H70" s="134">
        <v>3</v>
      </c>
      <c r="I70" s="134">
        <v>3</v>
      </c>
      <c r="J70" s="134">
        <v>3</v>
      </c>
      <c r="K70" s="134">
        <v>4</v>
      </c>
      <c r="L70" s="134">
        <v>4</v>
      </c>
      <c r="M70" s="134">
        <v>4</v>
      </c>
      <c r="N70" s="134">
        <v>4</v>
      </c>
      <c r="O70" s="134">
        <v>4</v>
      </c>
      <c r="P70" s="134">
        <v>4</v>
      </c>
      <c r="Q70" s="134">
        <v>4</v>
      </c>
      <c r="R70" s="134">
        <v>4</v>
      </c>
      <c r="S70" s="134">
        <v>4</v>
      </c>
    </row>
    <row r="71" spans="1:19" ht="12.75">
      <c r="A71" s="29"/>
      <c r="B71" s="32"/>
      <c r="C71" s="33"/>
      <c r="D71" s="31"/>
      <c r="E71" s="31"/>
      <c r="F71" s="2"/>
      <c r="G71" s="2"/>
      <c r="H71" s="2"/>
      <c r="I71" s="2"/>
      <c r="J71" s="2"/>
      <c r="K71" s="2"/>
      <c r="L71" s="2"/>
      <c r="M71" s="2"/>
      <c r="N71" s="2"/>
      <c r="O71" s="2"/>
      <c r="P71" s="2"/>
      <c r="Q71" s="2"/>
      <c r="R71" s="2"/>
      <c r="S71" s="2"/>
    </row>
    <row r="72" spans="1:19" ht="12.75">
      <c r="A72" s="29"/>
      <c r="B72" s="32"/>
      <c r="C72" s="33"/>
      <c r="D72" s="31"/>
      <c r="E72" s="31"/>
      <c r="F72" s="2"/>
      <c r="G72" s="2"/>
      <c r="H72" s="2"/>
      <c r="I72" s="2"/>
      <c r="J72" s="2"/>
      <c r="K72" s="2"/>
      <c r="L72" s="2"/>
      <c r="M72" s="2"/>
      <c r="N72" s="2"/>
      <c r="O72" s="2"/>
      <c r="P72" s="2"/>
      <c r="Q72" s="2"/>
      <c r="R72" s="2"/>
      <c r="S72" s="2"/>
    </row>
    <row r="73" spans="1:19" ht="12.75">
      <c r="A73" s="29"/>
      <c r="B73" s="10"/>
      <c r="C73" s="36"/>
      <c r="D73" s="31"/>
      <c r="E73" s="31"/>
      <c r="F73" s="2"/>
      <c r="G73" s="2"/>
      <c r="H73" s="2"/>
      <c r="I73" s="2"/>
      <c r="J73" s="2"/>
      <c r="K73" s="2"/>
      <c r="L73" s="2"/>
      <c r="M73" s="2"/>
      <c r="N73" s="2"/>
      <c r="O73" s="2"/>
      <c r="P73" s="2"/>
      <c r="Q73" s="2"/>
      <c r="R73" s="2"/>
      <c r="S73" s="2"/>
    </row>
    <row r="74" spans="1:19" ht="12.75">
      <c r="A74" s="29" t="s">
        <v>122</v>
      </c>
      <c r="B74" s="10"/>
      <c r="C74" s="36"/>
      <c r="D74" s="31"/>
      <c r="E74" s="31"/>
      <c r="F74" s="2"/>
      <c r="G74" s="2"/>
      <c r="H74" s="2"/>
      <c r="I74" s="2"/>
      <c r="J74" s="2"/>
      <c r="K74" s="2"/>
      <c r="L74" s="2"/>
      <c r="M74" s="2"/>
      <c r="N74" s="2"/>
      <c r="O74" s="2"/>
      <c r="P74" s="2"/>
      <c r="Q74" s="2"/>
      <c r="R74" s="2"/>
      <c r="S74" s="2"/>
    </row>
    <row r="75" spans="1:19" ht="12.75">
      <c r="A75" s="29"/>
      <c r="B75" s="29" t="s">
        <v>22</v>
      </c>
      <c r="C75" s="36">
        <f aca="true" t="shared" si="0" ref="C75:S75">C8+C14+C20+C24+C30+C35+C41+C47+C52+C57+C62+C67</f>
        <v>6545.925</v>
      </c>
      <c r="D75" s="36">
        <f t="shared" si="0"/>
        <v>7445.6</v>
      </c>
      <c r="E75" s="36">
        <f t="shared" si="0"/>
        <v>8058.200000000001</v>
      </c>
      <c r="F75" s="36">
        <f t="shared" si="0"/>
        <v>8499</v>
      </c>
      <c r="G75" s="36">
        <f t="shared" si="0"/>
        <v>8888.62</v>
      </c>
      <c r="H75" s="36">
        <f t="shared" si="0"/>
        <v>9298.61</v>
      </c>
      <c r="I75" s="36">
        <f t="shared" si="0"/>
        <v>9731.51</v>
      </c>
      <c r="J75" s="36">
        <f t="shared" si="0"/>
        <v>10184.45</v>
      </c>
      <c r="K75" s="36">
        <f t="shared" si="0"/>
        <v>10663.88596</v>
      </c>
      <c r="L75" s="36">
        <f t="shared" si="0"/>
        <v>11167.006907167999</v>
      </c>
      <c r="M75" s="36">
        <f t="shared" si="0"/>
        <v>11697.452788980452</v>
      </c>
      <c r="N75" s="36">
        <f t="shared" si="0"/>
        <v>12254.889662770855</v>
      </c>
      <c r="O75" s="36">
        <f t="shared" si="0"/>
        <v>12844.010761011905</v>
      </c>
      <c r="P75" s="36">
        <f t="shared" si="0"/>
        <v>13465.53760006119</v>
      </c>
      <c r="Q75" s="36">
        <f t="shared" si="0"/>
        <v>13465.53760006119</v>
      </c>
      <c r="R75" s="36">
        <f t="shared" si="0"/>
        <v>13465.53760006119</v>
      </c>
      <c r="S75" s="36">
        <f t="shared" si="0"/>
        <v>13465.53760006119</v>
      </c>
    </row>
    <row r="76" spans="1:19" ht="12.75">
      <c r="A76" s="29"/>
      <c r="B76" s="29" t="s">
        <v>23</v>
      </c>
      <c r="C76" s="36">
        <f aca="true" t="shared" si="1" ref="C76:S76">C9+C15+C21+C25+C31+C36+C42+C48+C53+C58+C63+C68</f>
        <v>9462.2</v>
      </c>
      <c r="D76" s="36">
        <f t="shared" si="1"/>
        <v>9850.900000000001</v>
      </c>
      <c r="E76" s="36">
        <f t="shared" si="1"/>
        <v>10137.9</v>
      </c>
      <c r="F76" s="36">
        <f t="shared" si="1"/>
        <v>10444</v>
      </c>
      <c r="G76" s="36">
        <f t="shared" si="1"/>
        <v>10994</v>
      </c>
      <c r="H76" s="36">
        <f t="shared" si="1"/>
        <v>11585</v>
      </c>
      <c r="I76" s="36">
        <f t="shared" si="1"/>
        <v>12248</v>
      </c>
      <c r="J76" s="36">
        <f t="shared" si="1"/>
        <v>12942.85</v>
      </c>
      <c r="K76" s="36">
        <f t="shared" si="1"/>
        <v>13678.36315</v>
      </c>
      <c r="L76" s="36">
        <f t="shared" si="1"/>
        <v>14465.05331285</v>
      </c>
      <c r="M76" s="36">
        <f t="shared" si="1"/>
        <v>15308.473392051148</v>
      </c>
      <c r="N76" s="36">
        <f t="shared" si="1"/>
        <v>16215.197854341142</v>
      </c>
      <c r="O76" s="36">
        <f t="shared" si="1"/>
        <v>17191.823570660446</v>
      </c>
      <c r="P76" s="36">
        <f t="shared" si="1"/>
        <v>18247.970689916205</v>
      </c>
      <c r="Q76" s="36">
        <f t="shared" si="1"/>
        <v>18247.970689916205</v>
      </c>
      <c r="R76" s="36">
        <f t="shared" si="1"/>
        <v>18247.970689916205</v>
      </c>
      <c r="S76" s="36">
        <f t="shared" si="1"/>
        <v>18247.970689916205</v>
      </c>
    </row>
    <row r="77" spans="1:19" ht="12.75">
      <c r="A77" s="29"/>
      <c r="B77" s="32" t="s">
        <v>24</v>
      </c>
      <c r="C77" s="36">
        <f aca="true" t="shared" si="2" ref="C77:S77">C10+C16+C22+C26+C32+C37+C43+C49+C54+C59+C64+C69</f>
        <v>2802.8125</v>
      </c>
      <c r="D77" s="36">
        <f t="shared" si="2"/>
        <v>3068</v>
      </c>
      <c r="E77" s="36">
        <f t="shared" si="2"/>
        <v>3189.3</v>
      </c>
      <c r="F77" s="36">
        <f t="shared" si="2"/>
        <v>3355</v>
      </c>
      <c r="G77" s="36">
        <f t="shared" si="2"/>
        <v>3536.9669000000004</v>
      </c>
      <c r="H77" s="36">
        <f t="shared" si="2"/>
        <v>3729.7279197300004</v>
      </c>
      <c r="I77" s="36">
        <f t="shared" si="2"/>
        <v>3942.4829739827414</v>
      </c>
      <c r="J77" s="36">
        <f t="shared" si="2"/>
        <v>4166.49</v>
      </c>
      <c r="K77" s="36">
        <f t="shared" si="2"/>
        <v>4405.868633</v>
      </c>
      <c r="L77" s="36">
        <f t="shared" si="2"/>
        <v>4655.8925549961</v>
      </c>
      <c r="M77" s="36">
        <f t="shared" si="2"/>
        <v>4924.797174539438</v>
      </c>
      <c r="N77" s="36">
        <f t="shared" si="2"/>
        <v>5214.827716717733</v>
      </c>
      <c r="O77" s="36">
        <f t="shared" si="2"/>
        <v>5526.239632504863</v>
      </c>
      <c r="P77" s="36">
        <f t="shared" si="2"/>
        <v>5863.299025180316</v>
      </c>
      <c r="Q77" s="36">
        <f t="shared" si="2"/>
        <v>5863.299025180316</v>
      </c>
      <c r="R77" s="36">
        <f t="shared" si="2"/>
        <v>5863.299025180316</v>
      </c>
      <c r="S77" s="36">
        <f t="shared" si="2"/>
        <v>5863.299025180316</v>
      </c>
    </row>
    <row r="78" spans="1:19" ht="13.5" thickBot="1">
      <c r="A78" s="29"/>
      <c r="B78" s="32" t="s">
        <v>25</v>
      </c>
      <c r="C78" s="135">
        <f aca="true" t="shared" si="3" ref="C78:S78">C11+C17+C23+C27+C33+C38+C44+C50+C55+C60+C65+C70</f>
        <v>568.28125</v>
      </c>
      <c r="D78" s="135">
        <f t="shared" si="3"/>
        <v>595.1999999999999</v>
      </c>
      <c r="E78" s="135">
        <f t="shared" si="3"/>
        <v>640.8999999999999</v>
      </c>
      <c r="F78" s="135">
        <f t="shared" si="3"/>
        <v>662</v>
      </c>
      <c r="G78" s="135">
        <f t="shared" si="3"/>
        <v>689.3135000000001</v>
      </c>
      <c r="H78" s="135">
        <f t="shared" si="3"/>
        <v>718.7659729500001</v>
      </c>
      <c r="I78" s="135">
        <f t="shared" si="3"/>
        <v>749.4049140220152</v>
      </c>
      <c r="J78" s="135">
        <f t="shared" si="3"/>
        <v>780</v>
      </c>
      <c r="K78" s="135">
        <f t="shared" si="3"/>
        <v>812.1507</v>
      </c>
      <c r="L78" s="135">
        <f t="shared" si="3"/>
        <v>846.6420841900001</v>
      </c>
      <c r="M78" s="135">
        <f t="shared" si="3"/>
        <v>882.5300591007232</v>
      </c>
      <c r="N78" s="135">
        <f t="shared" si="3"/>
        <v>918.8728625652234</v>
      </c>
      <c r="O78" s="135">
        <f t="shared" si="3"/>
        <v>957.7311609341932</v>
      </c>
      <c r="P78" s="135">
        <f t="shared" si="3"/>
        <v>999.1681503451491</v>
      </c>
      <c r="Q78" s="135">
        <f t="shared" si="3"/>
        <v>999.1681503451491</v>
      </c>
      <c r="R78" s="135">
        <f t="shared" si="3"/>
        <v>999.1681503451491</v>
      </c>
      <c r="S78" s="135">
        <f t="shared" si="3"/>
        <v>999.1681503451491</v>
      </c>
    </row>
    <row r="79" spans="1:19" ht="12.75">
      <c r="A79" s="29"/>
      <c r="B79" s="39" t="s">
        <v>70</v>
      </c>
      <c r="C79" s="36">
        <f aca="true" t="shared" si="4" ref="C79:S79">SUM(C75:C78)</f>
        <v>19379.21875</v>
      </c>
      <c r="D79" s="31">
        <f t="shared" si="4"/>
        <v>20959.7</v>
      </c>
      <c r="E79" s="31">
        <f t="shared" si="4"/>
        <v>22026.3</v>
      </c>
      <c r="F79" s="2">
        <f t="shared" si="4"/>
        <v>22960</v>
      </c>
      <c r="G79" s="2">
        <f t="shared" si="4"/>
        <v>24108.900400000002</v>
      </c>
      <c r="H79" s="2">
        <f t="shared" si="4"/>
        <v>25332.103892680003</v>
      </c>
      <c r="I79" s="2">
        <f t="shared" si="4"/>
        <v>26671.397888004758</v>
      </c>
      <c r="J79" s="2">
        <f t="shared" si="4"/>
        <v>28073.79</v>
      </c>
      <c r="K79" s="2">
        <f t="shared" si="4"/>
        <v>29560.268442999994</v>
      </c>
      <c r="L79" s="2">
        <f t="shared" si="4"/>
        <v>31134.5948592041</v>
      </c>
      <c r="M79" s="2">
        <f t="shared" si="4"/>
        <v>32813.253414671766</v>
      </c>
      <c r="N79" s="2">
        <f t="shared" si="4"/>
        <v>34603.78809639495</v>
      </c>
      <c r="O79" s="2">
        <f t="shared" si="4"/>
        <v>36519.80512511141</v>
      </c>
      <c r="P79" s="2">
        <f t="shared" si="4"/>
        <v>38575.97546550286</v>
      </c>
      <c r="Q79" s="2">
        <f t="shared" si="4"/>
        <v>38575.97546550286</v>
      </c>
      <c r="R79" s="2">
        <f t="shared" si="4"/>
        <v>38575.97546550286</v>
      </c>
      <c r="S79" s="2">
        <f t="shared" si="4"/>
        <v>38575.97546550286</v>
      </c>
    </row>
    <row r="85" ht="15.75">
      <c r="L85" s="136" t="s">
        <v>123</v>
      </c>
    </row>
    <row r="87" spans="1:12" ht="18">
      <c r="A87" s="366" t="s">
        <v>124</v>
      </c>
      <c r="B87" s="366"/>
      <c r="C87" s="366"/>
      <c r="D87" s="366"/>
      <c r="E87" s="366"/>
      <c r="F87" s="366"/>
      <c r="G87" s="366"/>
      <c r="H87" s="366"/>
      <c r="I87" s="366"/>
      <c r="J87" s="366"/>
      <c r="K87" s="366"/>
      <c r="L87" s="366"/>
    </row>
    <row r="90" ht="12.75">
      <c r="A90" s="47"/>
    </row>
    <row r="91" spans="1:12" ht="12.75">
      <c r="A91" s="47"/>
      <c r="B91" s="137" t="s">
        <v>49</v>
      </c>
      <c r="C91" s="137" t="s">
        <v>49</v>
      </c>
      <c r="D91" s="137" t="s">
        <v>49</v>
      </c>
      <c r="E91" s="137" t="s">
        <v>49</v>
      </c>
      <c r="F91" s="137" t="s">
        <v>49</v>
      </c>
      <c r="G91" s="137" t="s">
        <v>49</v>
      </c>
      <c r="H91" s="137" t="s">
        <v>49</v>
      </c>
      <c r="I91" s="137" t="s">
        <v>49</v>
      </c>
      <c r="J91" s="137" t="s">
        <v>49</v>
      </c>
      <c r="K91" s="137" t="s">
        <v>49</v>
      </c>
      <c r="L91" s="137" t="s">
        <v>49</v>
      </c>
    </row>
    <row r="92" spans="1:12" ht="12.75">
      <c r="A92" s="47"/>
      <c r="B92" s="137" t="s">
        <v>125</v>
      </c>
      <c r="C92" s="137" t="s">
        <v>125</v>
      </c>
      <c r="D92" s="137" t="s">
        <v>125</v>
      </c>
      <c r="E92" s="137" t="s">
        <v>125</v>
      </c>
      <c r="F92" s="137" t="s">
        <v>125</v>
      </c>
      <c r="G92" s="137" t="s">
        <v>125</v>
      </c>
      <c r="H92" s="137" t="s">
        <v>125</v>
      </c>
      <c r="I92" s="137" t="s">
        <v>125</v>
      </c>
      <c r="J92" s="137" t="s">
        <v>125</v>
      </c>
      <c r="K92" s="137" t="s">
        <v>125</v>
      </c>
      <c r="L92" s="137" t="s">
        <v>125</v>
      </c>
    </row>
    <row r="93" spans="1:12" ht="12.75">
      <c r="A93" s="47"/>
      <c r="B93" s="137" t="s">
        <v>7</v>
      </c>
      <c r="C93" s="138" t="s">
        <v>8</v>
      </c>
      <c r="D93" s="138" t="s">
        <v>9</v>
      </c>
      <c r="E93" s="138" t="s">
        <v>10</v>
      </c>
      <c r="F93" s="138" t="s">
        <v>11</v>
      </c>
      <c r="G93" s="138" t="s">
        <v>12</v>
      </c>
      <c r="H93" s="138" t="s">
        <v>13</v>
      </c>
      <c r="I93" s="138" t="s">
        <v>14</v>
      </c>
      <c r="J93" s="138" t="s">
        <v>15</v>
      </c>
      <c r="K93" s="138" t="s">
        <v>16</v>
      </c>
      <c r="L93" s="138" t="s">
        <v>17</v>
      </c>
    </row>
    <row r="94" spans="1:12" ht="13.5" thickBot="1">
      <c r="A94" s="47"/>
      <c r="B94" s="139" t="s">
        <v>33</v>
      </c>
      <c r="C94" s="139" t="s">
        <v>33</v>
      </c>
      <c r="D94" s="139" t="s">
        <v>33</v>
      </c>
      <c r="E94" s="139" t="s">
        <v>33</v>
      </c>
      <c r="F94" s="139" t="s">
        <v>33</v>
      </c>
      <c r="G94" s="139" t="s">
        <v>33</v>
      </c>
      <c r="H94" s="139" t="s">
        <v>33</v>
      </c>
      <c r="I94" s="139" t="s">
        <v>33</v>
      </c>
      <c r="J94" s="139" t="s">
        <v>33</v>
      </c>
      <c r="K94" s="139" t="s">
        <v>33</v>
      </c>
      <c r="L94" s="139" t="s">
        <v>33</v>
      </c>
    </row>
    <row r="95" spans="1:12" ht="12.75">
      <c r="A95" s="47" t="s">
        <v>126</v>
      </c>
      <c r="B95" s="140">
        <v>13855.239480091288</v>
      </c>
      <c r="C95" s="140">
        <v>14537.273274478373</v>
      </c>
      <c r="D95" s="140">
        <v>15255.189886720858</v>
      </c>
      <c r="E95" s="140">
        <v>16014.237426978007</v>
      </c>
      <c r="F95" s="140">
        <v>16396.630374679255</v>
      </c>
      <c r="G95" s="140">
        <v>16679.100039189583</v>
      </c>
      <c r="H95" s="140">
        <v>17514.06077382333</v>
      </c>
      <c r="I95" s="140">
        <v>18394.54468987956</v>
      </c>
      <c r="J95" s="140">
        <v>18702.97527552576</v>
      </c>
      <c r="K95" s="140">
        <v>19005.380019705193</v>
      </c>
      <c r="L95" s="140">
        <v>19297.880791938842</v>
      </c>
    </row>
    <row r="96" spans="1:12" ht="12.75">
      <c r="A96" s="47" t="s">
        <v>127</v>
      </c>
      <c r="B96" s="140">
        <v>17321.471256050358</v>
      </c>
      <c r="C96" s="140">
        <v>18279.111009363147</v>
      </c>
      <c r="D96" s="140">
        <v>19311.066826652233</v>
      </c>
      <c r="E96" s="140">
        <v>20459.379478663475</v>
      </c>
      <c r="F96" s="140">
        <v>21135.065466423395</v>
      </c>
      <c r="G96" s="140">
        <v>21684.477416880058</v>
      </c>
      <c r="H96" s="140">
        <v>22977.981063387524</v>
      </c>
      <c r="I96" s="140">
        <v>24363.25195004335</v>
      </c>
      <c r="J96" s="140">
        <v>25027.062046523242</v>
      </c>
      <c r="K96" s="140">
        <v>25712.78527098106</v>
      </c>
      <c r="L96" s="140">
        <v>26416.56738756768</v>
      </c>
    </row>
    <row r="97" spans="1:12" ht="12.75">
      <c r="A97" s="47" t="s">
        <v>101</v>
      </c>
      <c r="B97" s="140">
        <v>6216.22523637154</v>
      </c>
      <c r="C97" s="140">
        <v>6569.407002959557</v>
      </c>
      <c r="D97" s="140">
        <v>6936.905846081873</v>
      </c>
      <c r="E97" s="140">
        <v>7325.892154068558</v>
      </c>
      <c r="F97" s="140">
        <v>7545.227235117722</v>
      </c>
      <c r="G97" s="140">
        <v>7712.167162978215</v>
      </c>
      <c r="H97" s="140">
        <v>8133.251995070162</v>
      </c>
      <c r="I97" s="140">
        <v>8585.118975570413</v>
      </c>
      <c r="J97" s="140">
        <v>8778.888669101516</v>
      </c>
      <c r="K97" s="140">
        <v>8975.144389478426</v>
      </c>
      <c r="L97" s="140">
        <v>9179.150679714661</v>
      </c>
    </row>
    <row r="98" spans="1:12" ht="12.75">
      <c r="A98" s="47" t="s">
        <v>102</v>
      </c>
      <c r="B98" s="140">
        <v>1235.1720274868126</v>
      </c>
      <c r="C98" s="140">
        <v>1292.037409198924</v>
      </c>
      <c r="D98" s="140">
        <v>1364.8102138082322</v>
      </c>
      <c r="E98" s="140">
        <v>1439.8992654182348</v>
      </c>
      <c r="F98" s="140">
        <v>1459.6999237796244</v>
      </c>
      <c r="G98" s="140">
        <v>1468.4883119021397</v>
      </c>
      <c r="H98" s="140">
        <v>1528.292685405745</v>
      </c>
      <c r="I98" s="140">
        <v>1588.8725187150858</v>
      </c>
      <c r="J98" s="140">
        <v>1597.6149630814093</v>
      </c>
      <c r="K98" s="140">
        <v>1607.3132637580095</v>
      </c>
      <c r="L98" s="140">
        <v>1616.9143390331046</v>
      </c>
    </row>
    <row r="99" spans="1:12" ht="12.75">
      <c r="A99" s="47"/>
      <c r="B99" s="140">
        <v>3000</v>
      </c>
      <c r="C99" s="140">
        <v>3000</v>
      </c>
      <c r="D99" s="140">
        <v>3000</v>
      </c>
      <c r="E99" s="140">
        <v>3000</v>
      </c>
      <c r="F99" s="140">
        <v>3000</v>
      </c>
      <c r="G99" s="140">
        <v>3000</v>
      </c>
      <c r="H99" s="140">
        <v>3000</v>
      </c>
      <c r="I99" s="140">
        <v>3000</v>
      </c>
      <c r="J99" s="140">
        <v>3000</v>
      </c>
      <c r="K99" s="140">
        <v>3000</v>
      </c>
      <c r="L99" s="140">
        <v>3000</v>
      </c>
    </row>
    <row r="100" spans="1:12" ht="13.5" thickBot="1">
      <c r="A100" s="141" t="s">
        <v>128</v>
      </c>
      <c r="B100" s="142">
        <f aca="true" t="shared" si="5" ref="B100:L100">SUM(B95:B99)</f>
        <v>41628.108</v>
      </c>
      <c r="C100" s="142">
        <f t="shared" si="5"/>
        <v>43677.828696</v>
      </c>
      <c r="D100" s="142">
        <f t="shared" si="5"/>
        <v>45867.972773263195</v>
      </c>
      <c r="E100" s="142">
        <f t="shared" si="5"/>
        <v>48239.40832512827</v>
      </c>
      <c r="F100" s="142">
        <f t="shared" si="5"/>
        <v>49536.623</v>
      </c>
      <c r="G100" s="142">
        <f t="shared" si="5"/>
        <v>50544.23293095</v>
      </c>
      <c r="H100" s="142">
        <f t="shared" si="5"/>
        <v>53153.58651768676</v>
      </c>
      <c r="I100" s="142">
        <f t="shared" si="5"/>
        <v>55931.7881342084</v>
      </c>
      <c r="J100" s="142">
        <f t="shared" si="5"/>
        <v>57106.540954231925</v>
      </c>
      <c r="K100" s="142">
        <f t="shared" si="5"/>
        <v>58300.622943922695</v>
      </c>
      <c r="L100" s="142">
        <f t="shared" si="5"/>
        <v>59510.51319825428</v>
      </c>
    </row>
  </sheetData>
  <mergeCells count="1">
    <mergeCell ref="A87:L87"/>
  </mergeCells>
  <printOptions/>
  <pageMargins left="0.5" right="0.5" top="1" bottom="1" header="0.5" footer="0.5"/>
  <pageSetup fitToHeight="2" fitToWidth="1" horizontalDpi="600" verticalDpi="600" orientation="landscape" scale="7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Florida Atlantic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Armstron</dc:creator>
  <cp:keywords/>
  <dc:description/>
  <cp:lastModifiedBy>FLDOE</cp:lastModifiedBy>
  <cp:lastPrinted>2003-09-18T20:56:07Z</cp:lastPrinted>
  <dcterms:created xsi:type="dcterms:W3CDTF">2003-07-10T15:54:02Z</dcterms:created>
  <dcterms:modified xsi:type="dcterms:W3CDTF">2003-09-18T20:57:19Z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-893468787</vt:i4>
  </property>
  <property fmtid="{D5CDD505-2E9C-101B-9397-08002B2CF9AE}" pid="3" name="_EmailSubject">
    <vt:lpwstr>Enrollment</vt:lpwstr>
  </property>
  <property fmtid="{D5CDD505-2E9C-101B-9397-08002B2CF9AE}" pid="4" name="_AuthorEmail">
    <vt:lpwstr>Kathy.Thomas@fldoe.org</vt:lpwstr>
  </property>
  <property fmtid="{D5CDD505-2E9C-101B-9397-08002B2CF9AE}" pid="5" name="_AuthorEmailDisplayName">
    <vt:lpwstr>Thomas, Kathy</vt:lpwstr>
  </property>
  <property fmtid="{D5CDD505-2E9C-101B-9397-08002B2CF9AE}" pid="6" name="_PreviousAdHocReviewCycleID">
    <vt:i4>1511612921</vt:i4>
  </property>
</Properties>
</file>