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5895" activeTab="0"/>
  </bookViews>
  <sheets>
    <sheet name="UF" sheetId="1" r:id="rId1"/>
    <sheet name="USF" sheetId="2" r:id="rId2"/>
    <sheet name="FSU" sheetId="3" r:id="rId3"/>
    <sheet name="UM" sheetId="4" r:id="rId4"/>
  </sheets>
  <definedNames>
    <definedName name="_xlnm.Print_Area" localSheetId="2">'FSU'!$A$1:$M$68</definedName>
    <definedName name="_xlnm.Print_Area" localSheetId="0">'UF'!$A$1:$M$68</definedName>
    <definedName name="_xlnm.Print_Area" localSheetId="3">'UM'!$A$1:$M$68</definedName>
    <definedName name="_xlnm.Print_Area" localSheetId="1">'USF'!$A$1:$M$70</definedName>
    <definedName name="total">#REF!</definedName>
    <definedName name="totalexp">#REF!</definedName>
    <definedName name="totalexp2">#REF!</definedName>
  </definedNames>
  <calcPr fullCalcOnLoad="1"/>
</workbook>
</file>

<file path=xl/comments3.xml><?xml version="1.0" encoding="utf-8"?>
<comments xmlns="http://schemas.openxmlformats.org/spreadsheetml/2006/main">
  <authors>
    <author>Anne Blankenship</author>
  </authors>
  <commentList>
    <comment ref="G54" authorId="0">
      <text>
        <r>
          <rPr>
            <b/>
            <sz val="8"/>
            <rFont val="Tahoma"/>
            <family val="0"/>
          </rPr>
          <t>Anne Blankenship:</t>
        </r>
        <r>
          <rPr>
            <sz val="8"/>
            <rFont val="Tahoma"/>
            <family val="0"/>
          </rPr>
          <t xml:space="preserve">
1st year tuition and fee amount provided by Alma 7-1-05</t>
        </r>
      </text>
    </comment>
  </commentList>
</comments>
</file>

<file path=xl/sharedStrings.xml><?xml version="1.0" encoding="utf-8"?>
<sst xmlns="http://schemas.openxmlformats.org/spreadsheetml/2006/main" count="429" uniqueCount="130">
  <si>
    <t>Direct Cost per Student:</t>
  </si>
  <si>
    <t>Indirect Cost per Student:</t>
  </si>
  <si>
    <t>Total Cost per Student:</t>
  </si>
  <si>
    <t>Year</t>
  </si>
  <si>
    <t>Total</t>
  </si>
  <si>
    <t>State Share of Indirect Cost per Student:</t>
  </si>
  <si>
    <t>Total State Share per Student:</t>
  </si>
  <si>
    <t>Research</t>
  </si>
  <si>
    <t>State Share* of Direct Cost per Student:</t>
  </si>
  <si>
    <t>Clinical Activity</t>
  </si>
  <si>
    <t>Administration</t>
  </si>
  <si>
    <t>Resident (GME)</t>
  </si>
  <si>
    <t># of New 1st Year Students</t>
  </si>
  <si>
    <t>Total 1st Year Students</t>
  </si>
  <si>
    <t>Total Students</t>
  </si>
  <si>
    <t>Total Operating Costs for Additional Students</t>
  </si>
  <si>
    <t>Applicant and Enrollment Trends</t>
  </si>
  <si>
    <t>Number of Applicants</t>
  </si>
  <si>
    <t>Number Accepted</t>
  </si>
  <si>
    <t>1995-96</t>
  </si>
  <si>
    <t>1996-97</t>
  </si>
  <si>
    <t>1997-98</t>
  </si>
  <si>
    <t>2000-01</t>
  </si>
  <si>
    <t>2001-02</t>
  </si>
  <si>
    <t>2002-03</t>
  </si>
  <si>
    <t>2004-05</t>
  </si>
  <si>
    <t>2005-06*</t>
  </si>
  <si>
    <t>*anticipated/projected</t>
  </si>
  <si>
    <t>1998-99</t>
  </si>
  <si>
    <t>1999-00</t>
  </si>
  <si>
    <t>2003-04</t>
  </si>
  <si>
    <t>Entering Class Enrollment</t>
  </si>
  <si>
    <t>Total Actual Enrollment</t>
  </si>
  <si>
    <t>Total Funded Enrollment</t>
  </si>
  <si>
    <t>2005-06</t>
  </si>
  <si>
    <t>2006-07</t>
  </si>
  <si>
    <t>2007-08</t>
  </si>
  <si>
    <t>2008-09</t>
  </si>
  <si>
    <t>2009-10</t>
  </si>
  <si>
    <t>2010-11</t>
  </si>
  <si>
    <t>2011-12</t>
  </si>
  <si>
    <t>A. CURRENT ENROLLMENT, RESOURCES, AND CAPACITY</t>
  </si>
  <si>
    <t>B. ESTIMATES FOR FUTURE EXPANSION</t>
  </si>
  <si>
    <t>Number of Students</t>
  </si>
  <si>
    <t>Phase-in of Expanded Enrollment (based on current capacity):</t>
  </si>
  <si>
    <t>State Share Operating Costs for Additional Students*</t>
  </si>
  <si>
    <t>State Appropriation</t>
  </si>
  <si>
    <t>Faculty Practice</t>
  </si>
  <si>
    <t>Contracts &amp; Grants</t>
  </si>
  <si>
    <t>Gifts and Endowments</t>
  </si>
  <si>
    <t>Affiliated Hospitals</t>
  </si>
  <si>
    <t>Other</t>
  </si>
  <si>
    <t>FY 2003-04 Annual Operating Budget by Source</t>
  </si>
  <si>
    <t>Tuition &amp; Fees</t>
  </si>
  <si>
    <t>FY 2003-04 Use of Funds by Category</t>
  </si>
  <si>
    <r>
      <t xml:space="preserve">Gifts &amp; </t>
    </r>
    <r>
      <rPr>
        <b/>
        <sz val="10"/>
        <rFont val="Arial"/>
        <family val="2"/>
      </rPr>
      <t>Endowment</t>
    </r>
  </si>
  <si>
    <t>Capital Costs</t>
  </si>
  <si>
    <t>% White</t>
  </si>
  <si>
    <t>% African American</t>
  </si>
  <si>
    <t>% Hispanic</t>
  </si>
  <si>
    <t>% Asian</t>
  </si>
  <si>
    <t>% Male</t>
  </si>
  <si>
    <t>% Female</t>
  </si>
  <si>
    <t>% Florida Resident</t>
  </si>
  <si>
    <t>% Other</t>
  </si>
  <si>
    <t>Faculty - 2004-05 Academic Year</t>
  </si>
  <si>
    <t>State Residency Status/ Gender/ Ethnicity of Student Body During 2004-05 Academic Year</t>
  </si>
  <si>
    <t>Total # Faculty</t>
  </si>
  <si>
    <t>% Basic Science</t>
  </si>
  <si>
    <t>% Clinical</t>
  </si>
  <si>
    <t>Instruction</t>
  </si>
  <si>
    <t>Facilities &amp; Support</t>
  </si>
  <si>
    <t>Graduate (Ph.D.)</t>
  </si>
  <si>
    <t>Professional
(M.D.)</t>
  </si>
  <si>
    <t>Operating Budget</t>
  </si>
  <si>
    <t>FY 2003-04:</t>
  </si>
  <si>
    <t>*based on the percentage of current state funding the university receives for medical students</t>
  </si>
  <si>
    <t>Cumulative Additional Students</t>
  </si>
  <si>
    <t>If the College of Medicine were to increase class size by 15%, identify the phase-in of additional students, operating costs, and capital costs that would be associated with such expansion.  Please be prepared to discuss this issue in detail at the BOG Medical Education Subcommittee Workshop.</t>
  </si>
  <si>
    <t xml:space="preserve">1) Is the College of Medicine (COM) currently able to expand its professional (M.D.) enrollment over the actual enrollment?  If yes, utilize the "Phase-in of Expanded Enrollment" table below to identify the additional enrollment the College could handle at this time, without significant construction costs.  Regardless of response, please be prepared to discuss this in detail at the BOG Medical Education Subcommittee Workshop.   
2) Complete the cost tables below, based on 2003-04 data. </t>
  </si>
  <si>
    <t>Phase-in of Expanded Enrollment</t>
  </si>
  <si>
    <t>n/a</t>
  </si>
  <si>
    <t>Phase-in of Expanded Enrollment**</t>
  </si>
  <si>
    <t>Indirect Cost per Student:**</t>
  </si>
  <si>
    <t>Total Cost per Student:**</t>
  </si>
  <si>
    <t>State Share* of Direct Cost per Student:**</t>
  </si>
  <si>
    <t>State Share of Indirect Cost per Student:**</t>
  </si>
  <si>
    <t>Total State Share per Student:**</t>
  </si>
  <si>
    <t>Direct Cost per Student:**</t>
  </si>
  <si>
    <t>Phase-in of Expanded Enrollment (based on current capacity):**</t>
  </si>
  <si>
    <t>*Current as of 2004, based on 2002-03 data.  Subject to change.</t>
  </si>
  <si>
    <t>**Current as of 2004, based on 2002-03 data.  Subject to change.</t>
  </si>
  <si>
    <t>NOTE: The UMSM cannot expand enrollment without construction.</t>
  </si>
  <si>
    <t>FL Residents not certified:</t>
  </si>
  <si>
    <t>?</t>
  </si>
  <si>
    <r>
      <t xml:space="preserve">University of Florida College of Medicine
</t>
    </r>
    <r>
      <rPr>
        <sz val="14"/>
        <rFont val="Arial"/>
        <family val="2"/>
      </rPr>
      <t xml:space="preserve"> (Class Size Increase to 160 Students)</t>
    </r>
  </si>
  <si>
    <t>The number of entering students for years 1995-96 through 2000-01 include 30 students who had their first year of medical school</t>
  </si>
  <si>
    <t>in the Program in Medical Sciences (PIMS) at Florida State University.</t>
  </si>
  <si>
    <t>Total # Faculty *</t>
  </si>
  <si>
    <t>*  Includes part-time (1102 full-time); pathology include in clinical</t>
  </si>
  <si>
    <t>Tuition &amp; Fees *</t>
  </si>
  <si>
    <t>Jacksonville Operating Budget not included.</t>
  </si>
  <si>
    <t>University of South Florida College of Medicine</t>
  </si>
  <si>
    <r>
      <t xml:space="preserve">1) Is the College of Medicine (COM) currently able to expand its professional (M.D.) enrollment over the actual enrollment?  If yes, utilize the "Phase-in of Expanded Enrollment" table below to identify the additional enrollment the College could handle at this time, without significant construction costs.  Regardless of response, please be prepared to discuss this in detail at the BOG Medical Education Subcommittee Workshop.   </t>
    </r>
    <r>
      <rPr>
        <b/>
        <i/>
        <sz val="14"/>
        <rFont val="Arial"/>
        <family val="2"/>
      </rPr>
      <t>**</t>
    </r>
    <r>
      <rPr>
        <b/>
        <i/>
        <sz val="12"/>
        <rFont val="Arial"/>
        <family val="2"/>
      </rPr>
      <t xml:space="preserve">
2) Complete the cost tables below, based on 2003-04 data. </t>
    </r>
  </si>
  <si>
    <t>$9.0 M</t>
  </si>
  <si>
    <t>$81.0 M</t>
  </si>
  <si>
    <t>$10.5 M</t>
  </si>
  <si>
    <t>$9.46 M</t>
  </si>
  <si>
    <t>$3.06 M</t>
  </si>
  <si>
    <t>$19.86 M</t>
  </si>
  <si>
    <t>$6.43 M</t>
  </si>
  <si>
    <t>$31.27 M</t>
  </si>
  <si>
    <t>$10.13 M</t>
  </si>
  <si>
    <t>2012-13</t>
  </si>
  <si>
    <t>$43.78 M</t>
  </si>
  <si>
    <t>$14.18 M</t>
  </si>
  <si>
    <t>$100.5 M</t>
  </si>
  <si>
    <t xml:space="preserve">**USF does not have facilities to accommodate incremental increase in class size.  Substantial construction, renovation and equipment are required to increase   </t>
  </si>
  <si>
    <t xml:space="preserve">for a class of  200 which can be admitted 2009-10.  The Capital Costs are significantly increased from a previous response to reflect additional clinical space to </t>
  </si>
  <si>
    <t>accommodate MD and nursing student instruction; state of the art equipment for classrooms, labs and clinics, and construction costs inflation.</t>
  </si>
  <si>
    <t>Florida State University College of Medicine</t>
  </si>
  <si>
    <t>University of Miami Miller School of Medicine</t>
  </si>
  <si>
    <t xml:space="preserve">* UFCOM cannot go beyond the 15 additional students increase without </t>
  </si>
  <si>
    <t>additional teaching space and facilities.</t>
  </si>
  <si>
    <t>*</t>
  </si>
  <si>
    <t>NA</t>
  </si>
  <si>
    <t xml:space="preserve">1) Is the College of Medicine (COM) currently able to expand its professional (M.D.) enrollment over the actual enrollment?  If yes, utilize the "Phase-in of Expanded Enrollment" table below to identify the additional enrollment the College could handle at this time, without significant construction costs.  Regardless of response, please be prepared to discuss this in detail at the BOG Medical Education Subcommittee Workshop.   
NO
2) Complete the cost tables below, based on 2003-04 data. </t>
  </si>
  <si>
    <t>*At this time, we cannot calculate an accurate direct/indirect cost per medical student due to our nature of being in the start-up phase.</t>
  </si>
  <si>
    <t>phased-in funding**</t>
  </si>
  <si>
    <t>** The FSU Medical School received up-front funding for a total of 480 students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</si>
</sst>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quot;$&quot;#,##0.00"/>
    <numFmt numFmtId="168" formatCode="_(&quot;$&quot;* #,##0.0_);_(&quot;$&quot;* \(#,##0.0\);_(&quot;$&quot;* &quot;-&quot;??_);_(@_)"/>
    <numFmt numFmtId="169" formatCode="_(&quot;$&quot;* #,##0_);_(&quot;$&quot;* \(#,##0\);_(&quot;$&quot;* &quot;-&quot;??_);_(@_)"/>
    <numFmt numFmtId="170" formatCode="&quot;$&quot;#,##0.0_);[Red]\(&quot;$&quot;#,##0.0\)"/>
    <numFmt numFmtId="171" formatCode="&quot;$&quot;#,##0.0"/>
    <numFmt numFmtId="172" formatCode="&quot;Yes&quot;;&quot;Yes&quot;;&quot;No&quot;"/>
    <numFmt numFmtId="173" formatCode="&quot;True&quot;;&quot;True&quot;;&quot;False&quot;"/>
    <numFmt numFmtId="174" formatCode="&quot;On&quot;;&quot;On&quot;;&quot;Off&quot;"/>
    <numFmt numFmtId="175" formatCode="0.0%"/>
  </numFmts>
  <fonts count="16">
    <font>
      <sz val="12"/>
      <name val="Arial"/>
      <family val="0"/>
    </font>
    <font>
      <b/>
      <sz val="12"/>
      <name val="Arial"/>
      <family val="2"/>
    </font>
    <font>
      <b/>
      <sz val="10"/>
      <name val="Arial"/>
      <family val="2"/>
    </font>
    <font>
      <sz val="10"/>
      <name val="Arial"/>
      <family val="2"/>
    </font>
    <font>
      <b/>
      <u val="single"/>
      <sz val="12"/>
      <name val="Arial"/>
      <family val="2"/>
    </font>
    <font>
      <sz val="8"/>
      <name val="Arial"/>
      <family val="0"/>
    </font>
    <font>
      <b/>
      <sz val="14"/>
      <name val="Arial"/>
      <family val="2"/>
    </font>
    <font>
      <b/>
      <sz val="12"/>
      <color indexed="9"/>
      <name val="Arial"/>
      <family val="2"/>
    </font>
    <font>
      <sz val="12"/>
      <color indexed="9"/>
      <name val="Arial"/>
      <family val="2"/>
    </font>
    <font>
      <b/>
      <i/>
      <sz val="12"/>
      <name val="Arial"/>
      <family val="2"/>
    </font>
    <font>
      <sz val="11"/>
      <name val="Arial"/>
      <family val="0"/>
    </font>
    <font>
      <sz val="14"/>
      <name val="Arial"/>
      <family val="2"/>
    </font>
    <font>
      <b/>
      <i/>
      <sz val="14"/>
      <name val="Arial"/>
      <family val="2"/>
    </font>
    <font>
      <b/>
      <sz val="8"/>
      <name val="Tahoma"/>
      <family val="0"/>
    </font>
    <font>
      <sz val="8"/>
      <name val="Tahoma"/>
      <family val="0"/>
    </font>
    <font>
      <b/>
      <sz val="8"/>
      <name val="Arial"/>
      <family val="2"/>
    </font>
  </fonts>
  <fills count="7">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26"/>
        <bgColor indexed="64"/>
      </patternFill>
    </fill>
  </fills>
  <borders count="43">
    <border>
      <left/>
      <right/>
      <top/>
      <bottom/>
      <diagonal/>
    </border>
    <border>
      <left>
        <color indexed="63"/>
      </left>
      <right>
        <color indexed="63"/>
      </right>
      <top>
        <color indexed="63"/>
      </top>
      <bottom style="thin"/>
    </border>
    <border>
      <left style="thin"/>
      <right style="thin"/>
      <top style="thin"/>
      <bottom style="thin"/>
    </border>
    <border>
      <left style="thick"/>
      <right style="thin"/>
      <top style="thick"/>
      <bottom style="thin"/>
    </border>
    <border>
      <left style="thick"/>
      <right style="thin"/>
      <top style="thin"/>
      <bottom style="thin"/>
    </border>
    <border>
      <left style="thin"/>
      <right style="thin"/>
      <top style="thick"/>
      <bottom style="thin"/>
    </border>
    <border>
      <left style="thin"/>
      <right style="thick"/>
      <top style="thick"/>
      <bottom style="thin"/>
    </border>
    <border>
      <left>
        <color indexed="63"/>
      </left>
      <right style="thick"/>
      <top>
        <color indexed="63"/>
      </top>
      <bottom>
        <color indexed="63"/>
      </bottom>
    </border>
    <border>
      <left style="thick"/>
      <right style="thin"/>
      <top>
        <color indexed="63"/>
      </top>
      <bottom>
        <color indexed="63"/>
      </bottom>
    </border>
    <border>
      <left style="thick"/>
      <right style="thin"/>
      <top style="thin"/>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style="thin"/>
    </border>
    <border>
      <left style="thin"/>
      <right style="thin"/>
      <top style="thin"/>
      <bottom style="double"/>
    </border>
    <border>
      <left style="thin"/>
      <right style="thick"/>
      <top style="thin"/>
      <bottom style="double"/>
    </border>
    <border>
      <left style="thin"/>
      <right style="thin"/>
      <top>
        <color indexed="63"/>
      </top>
      <bottom>
        <color indexed="63"/>
      </bottom>
    </border>
    <border>
      <left style="thin"/>
      <right style="thick"/>
      <top>
        <color indexed="63"/>
      </top>
      <bottom>
        <color indexed="63"/>
      </bottom>
    </border>
    <border>
      <left style="thin"/>
      <right>
        <color indexed="63"/>
      </right>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style="thin"/>
      <top style="thin"/>
      <bottom style="thin"/>
    </border>
    <border>
      <left style="thin"/>
      <right>
        <color indexed="63"/>
      </right>
      <top style="thin"/>
      <bottom style="thin"/>
    </border>
    <border>
      <left>
        <color indexed="63"/>
      </left>
      <right style="thick"/>
      <top style="thin"/>
      <bottom style="thin"/>
    </border>
    <border>
      <left style="thick"/>
      <right>
        <color indexed="63"/>
      </right>
      <top style="thin"/>
      <bottom style="thin"/>
    </border>
    <border>
      <left>
        <color indexed="63"/>
      </left>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15" applyNumberFormat="1" applyBorder="1" applyAlignment="1">
      <alignment/>
    </xf>
    <xf numFmtId="0" fontId="1" fillId="0" borderId="0" xfId="0" applyFont="1" applyFill="1" applyBorder="1" applyAlignment="1">
      <alignment/>
    </xf>
    <xf numFmtId="0" fontId="0" fillId="0" borderId="0" xfId="0" applyBorder="1" applyAlignment="1">
      <alignment horizontal="right"/>
    </xf>
    <xf numFmtId="0" fontId="0" fillId="0" borderId="0" xfId="0" applyBorder="1" applyAlignment="1">
      <alignment/>
    </xf>
    <xf numFmtId="0" fontId="0" fillId="0" borderId="0" xfId="0" applyAlignment="1">
      <alignment horizontal="centerContinuous"/>
    </xf>
    <xf numFmtId="0" fontId="0" fillId="0" borderId="0" xfId="0" applyAlignment="1">
      <alignment/>
    </xf>
    <xf numFmtId="0" fontId="0" fillId="0" borderId="0" xfId="0" applyFill="1" applyBorder="1" applyAlignment="1">
      <alignment/>
    </xf>
    <xf numFmtId="5" fontId="0" fillId="0" borderId="0" xfId="17" applyNumberFormat="1" applyBorder="1" applyAlignment="1">
      <alignment/>
    </xf>
    <xf numFmtId="165" fontId="1" fillId="0" borderId="0" xfId="0" applyNumberFormat="1" applyFont="1" applyBorder="1" applyAlignment="1">
      <alignment/>
    </xf>
    <xf numFmtId="0" fontId="6" fillId="0" borderId="0" xfId="0" applyFont="1" applyAlignment="1">
      <alignment horizontal="center" vertical="center"/>
    </xf>
    <xf numFmtId="0" fontId="0" fillId="0" borderId="2" xfId="0" applyBorder="1" applyAlignment="1">
      <alignment/>
    </xf>
    <xf numFmtId="0" fontId="1" fillId="2" borderId="3" xfId="0" applyFont="1" applyFill="1" applyBorder="1" applyAlignment="1">
      <alignment horizontal="center" vertical="center" wrapText="1"/>
    </xf>
    <xf numFmtId="0" fontId="1" fillId="2" borderId="4" xfId="0" applyFont="1" applyFill="1" applyBorder="1" applyAlignment="1">
      <alignment horizontal="left"/>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7" xfId="0" applyBorder="1" applyAlignment="1">
      <alignment/>
    </xf>
    <xf numFmtId="0" fontId="1" fillId="2" borderId="2" xfId="0" applyFont="1" applyFill="1" applyBorder="1" applyAlignment="1">
      <alignment horizontal="center"/>
    </xf>
    <xf numFmtId="0" fontId="1" fillId="2" borderId="8" xfId="0" applyFont="1" applyFill="1" applyBorder="1" applyAlignment="1">
      <alignment horizontal="left"/>
    </xf>
    <xf numFmtId="0" fontId="1" fillId="2" borderId="9" xfId="0" applyFont="1" applyFill="1" applyBorder="1" applyAlignment="1">
      <alignment horizontal="left"/>
    </xf>
    <xf numFmtId="0" fontId="3" fillId="0" borderId="0" xfId="0" applyFont="1" applyFill="1" applyBorder="1" applyAlignment="1">
      <alignment/>
    </xf>
    <xf numFmtId="5" fontId="0" fillId="0" borderId="0" xfId="17" applyNumberFormat="1" applyFill="1" applyBorder="1" applyAlignment="1">
      <alignment/>
    </xf>
    <xf numFmtId="5" fontId="0" fillId="0" borderId="0" xfId="0" applyNumberFormat="1" applyFill="1" applyBorder="1" applyAlignment="1">
      <alignment/>
    </xf>
    <xf numFmtId="0" fontId="3" fillId="0" borderId="0" xfId="0" applyFont="1" applyFill="1" applyBorder="1" applyAlignment="1">
      <alignment/>
    </xf>
    <xf numFmtId="0" fontId="0" fillId="0" borderId="7" xfId="0" applyBorder="1" applyAlignment="1">
      <alignment/>
    </xf>
    <xf numFmtId="0" fontId="1" fillId="2" borderId="4" xfId="0" applyFont="1" applyFill="1" applyBorder="1" applyAlignment="1">
      <alignment horizontal="center"/>
    </xf>
    <xf numFmtId="0" fontId="0" fillId="0" borderId="10" xfId="0" applyBorder="1" applyAlignment="1">
      <alignment/>
    </xf>
    <xf numFmtId="0" fontId="0" fillId="0" borderId="11" xfId="0" applyBorder="1" applyAlignment="1">
      <alignment/>
    </xf>
    <xf numFmtId="0" fontId="1" fillId="0" borderId="11" xfId="0" applyFont="1" applyFill="1" applyBorder="1" applyAlignment="1">
      <alignment/>
    </xf>
    <xf numFmtId="165" fontId="0" fillId="0" borderId="11" xfId="15" applyNumberFormat="1" applyBorder="1" applyAlignment="1">
      <alignment/>
    </xf>
    <xf numFmtId="0" fontId="0" fillId="0" borderId="12" xfId="0" applyBorder="1" applyAlignment="1">
      <alignment/>
    </xf>
    <xf numFmtId="0" fontId="0" fillId="0" borderId="13" xfId="0" applyFont="1" applyFill="1" applyBorder="1" applyAlignment="1">
      <alignment vertical="top" wrapText="1"/>
    </xf>
    <xf numFmtId="0" fontId="3" fillId="0" borderId="7" xfId="0" applyFont="1" applyBorder="1" applyAlignment="1">
      <alignment wrapText="1"/>
    </xf>
    <xf numFmtId="0" fontId="0" fillId="0" borderId="14" xfId="0" applyFill="1" applyBorder="1" applyAlignment="1">
      <alignment/>
    </xf>
    <xf numFmtId="0" fontId="0" fillId="0" borderId="13" xfId="0" applyFill="1" applyBorder="1" applyAlignment="1">
      <alignment/>
    </xf>
    <xf numFmtId="0" fontId="0" fillId="0" borderId="13" xfId="0" applyBorder="1" applyAlignment="1">
      <alignment/>
    </xf>
    <xf numFmtId="0" fontId="1" fillId="0" borderId="13" xfId="0" applyFont="1" applyFill="1" applyBorder="1" applyAlignment="1">
      <alignment horizontal="center" wrapText="1"/>
    </xf>
    <xf numFmtId="0" fontId="1" fillId="0" borderId="13" xfId="0" applyFont="1" applyFill="1" applyBorder="1" applyAlignment="1">
      <alignment horizont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Fill="1" applyBorder="1" applyAlignment="1">
      <alignment/>
    </xf>
    <xf numFmtId="0" fontId="0" fillId="0" borderId="2" xfId="0" applyBorder="1" applyAlignment="1">
      <alignment/>
    </xf>
    <xf numFmtId="1" fontId="0" fillId="3" borderId="2" xfId="15" applyNumberFormat="1" applyFill="1" applyBorder="1" applyAlignment="1">
      <alignment/>
    </xf>
    <xf numFmtId="0" fontId="1" fillId="2" borderId="2" xfId="0" applyFont="1" applyFill="1" applyBorder="1" applyAlignment="1">
      <alignment horizontal="center" vertical="center" wrapText="1"/>
    </xf>
    <xf numFmtId="0" fontId="0" fillId="0" borderId="0" xfId="0" applyFill="1" applyAlignment="1">
      <alignment/>
    </xf>
    <xf numFmtId="0" fontId="3" fillId="0" borderId="13" xfId="0" applyFont="1" applyFill="1" applyBorder="1" applyAlignment="1">
      <alignment/>
    </xf>
    <xf numFmtId="0" fontId="1" fillId="0" borderId="0" xfId="0" applyFont="1" applyFill="1" applyBorder="1" applyAlignment="1">
      <alignment horizontal="center" vertical="center"/>
    </xf>
    <xf numFmtId="1" fontId="1" fillId="2" borderId="2" xfId="15" applyNumberFormat="1" applyFont="1" applyFill="1" applyBorder="1" applyAlignment="1">
      <alignment horizontal="center" vertical="center" wrapText="1"/>
    </xf>
    <xf numFmtId="0" fontId="0" fillId="0" borderId="13" xfId="0" applyFill="1" applyBorder="1" applyAlignment="1">
      <alignment horizontal="center"/>
    </xf>
    <xf numFmtId="0" fontId="1" fillId="0" borderId="0" xfId="0" applyFont="1" applyFill="1" applyBorder="1" applyAlignment="1">
      <alignment horizontal="center" vertical="center" wrapText="1"/>
    </xf>
    <xf numFmtId="0" fontId="4" fillId="2" borderId="4" xfId="0" applyFont="1" applyFill="1" applyBorder="1" applyAlignment="1">
      <alignment horizontal="center"/>
    </xf>
    <xf numFmtId="0" fontId="0" fillId="0" borderId="7" xfId="0" applyFill="1" applyBorder="1" applyAlignment="1">
      <alignment/>
    </xf>
    <xf numFmtId="0" fontId="1" fillId="2" borderId="4" xfId="0" applyFont="1" applyFill="1" applyBorder="1" applyAlignment="1">
      <alignment horizontal="center" vertical="center" wrapText="1"/>
    </xf>
    <xf numFmtId="0" fontId="0" fillId="0" borderId="0" xfId="0" applyBorder="1" applyAlignment="1">
      <alignment horizontal="left" vertical="top"/>
    </xf>
    <xf numFmtId="0" fontId="1" fillId="2" borderId="18" xfId="0" applyFont="1" applyFill="1" applyBorder="1" applyAlignment="1">
      <alignment horizontal="center" vertical="center" wrapText="1"/>
    </xf>
    <xf numFmtId="0" fontId="0" fillId="0" borderId="0" xfId="0" applyFill="1" applyBorder="1" applyAlignment="1">
      <alignment horizontal="center"/>
    </xf>
    <xf numFmtId="0" fontId="0" fillId="0" borderId="2" xfId="0" applyFont="1" applyFill="1" applyBorder="1" applyAlignment="1">
      <alignment horizontal="right"/>
    </xf>
    <xf numFmtId="0" fontId="0" fillId="0" borderId="2" xfId="0" applyBorder="1" applyAlignment="1">
      <alignment horizontal="right"/>
    </xf>
    <xf numFmtId="0" fontId="0" fillId="0" borderId="18" xfId="0" applyFont="1" applyFill="1" applyBorder="1" applyAlignment="1">
      <alignment horizontal="right"/>
    </xf>
    <xf numFmtId="0" fontId="0" fillId="0" borderId="19" xfId="0" applyFont="1" applyFill="1" applyBorder="1" applyAlignment="1">
      <alignment horizontal="right"/>
    </xf>
    <xf numFmtId="0" fontId="0" fillId="0" borderId="19" xfId="0" applyBorder="1" applyAlignment="1">
      <alignment horizontal="right"/>
    </xf>
    <xf numFmtId="0" fontId="0" fillId="0" borderId="20" xfId="0" applyFont="1" applyFill="1" applyBorder="1" applyAlignment="1">
      <alignment horizontal="right"/>
    </xf>
    <xf numFmtId="0" fontId="0" fillId="0" borderId="21" xfId="0" applyFont="1" applyFill="1" applyBorder="1" applyAlignment="1">
      <alignment horizontal="right"/>
    </xf>
    <xf numFmtId="0" fontId="0" fillId="0" borderId="21" xfId="0" applyBorder="1" applyAlignment="1">
      <alignment horizontal="right"/>
    </xf>
    <xf numFmtId="0" fontId="0" fillId="0" borderId="22" xfId="0" applyFont="1" applyFill="1" applyBorder="1" applyAlignment="1">
      <alignment horizontal="right"/>
    </xf>
    <xf numFmtId="0" fontId="1" fillId="0" borderId="13" xfId="0" applyFont="1" applyFill="1" applyBorder="1" applyAlignment="1">
      <alignment horizontal="center" vertical="center" wrapText="1"/>
    </xf>
    <xf numFmtId="0" fontId="1" fillId="0" borderId="7" xfId="0" applyFont="1" applyFill="1" applyBorder="1" applyAlignment="1">
      <alignment horizontal="center" vertical="center" wrapText="1"/>
    </xf>
    <xf numFmtId="9" fontId="0" fillId="0" borderId="2" xfId="0" applyNumberFormat="1" applyFont="1" applyFill="1" applyBorder="1" applyAlignment="1">
      <alignment horizontal="right" vertical="center" wrapText="1"/>
    </xf>
    <xf numFmtId="9" fontId="0" fillId="0" borderId="0" xfId="0" applyNumberFormat="1" applyBorder="1" applyAlignment="1">
      <alignment horizontal="right" vertical="center"/>
    </xf>
    <xf numFmtId="9" fontId="0" fillId="0" borderId="0" xfId="15" applyNumberFormat="1" applyBorder="1" applyAlignment="1">
      <alignment horizontal="right" vertical="center"/>
    </xf>
    <xf numFmtId="9" fontId="0" fillId="0" borderId="7" xfId="0" applyNumberFormat="1" applyBorder="1" applyAlignment="1">
      <alignment horizontal="right" vertical="center"/>
    </xf>
    <xf numFmtId="0" fontId="0" fillId="2" borderId="2" xfId="0" applyFill="1" applyBorder="1" applyAlignment="1">
      <alignment horizontal="center" vertical="center"/>
    </xf>
    <xf numFmtId="9" fontId="0" fillId="0" borderId="2" xfId="0" applyNumberFormat="1" applyBorder="1" applyAlignment="1">
      <alignment horizontal="right" vertical="center"/>
    </xf>
    <xf numFmtId="9" fontId="0" fillId="0" borderId="2" xfId="15" applyNumberFormat="1" applyBorder="1" applyAlignment="1">
      <alignment horizontal="right" vertical="center"/>
    </xf>
    <xf numFmtId="0" fontId="0" fillId="0" borderId="1" xfId="0" applyFill="1" applyBorder="1" applyAlignment="1">
      <alignment/>
    </xf>
    <xf numFmtId="0" fontId="3" fillId="0" borderId="23" xfId="0" applyFont="1" applyFill="1" applyBorder="1" applyAlignment="1">
      <alignment/>
    </xf>
    <xf numFmtId="9" fontId="0" fillId="0" borderId="4" xfId="0" applyNumberFormat="1" applyFont="1" applyFill="1" applyBorder="1" applyAlignment="1">
      <alignment horizontal="right" vertical="center" wrapText="1"/>
    </xf>
    <xf numFmtId="9" fontId="0" fillId="0" borderId="18" xfId="0" applyNumberFormat="1" applyFont="1" applyFill="1" applyBorder="1" applyAlignment="1">
      <alignment horizontal="right" vertical="center" wrapText="1"/>
    </xf>
    <xf numFmtId="9" fontId="0" fillId="0" borderId="18" xfId="0" applyNumberFormat="1" applyBorder="1" applyAlignment="1">
      <alignment horizontal="right" vertical="center"/>
    </xf>
    <xf numFmtId="9" fontId="0" fillId="0" borderId="4" xfId="0" applyNumberFormat="1" applyBorder="1" applyAlignment="1">
      <alignment horizontal="right" vertical="center"/>
    </xf>
    <xf numFmtId="9" fontId="0" fillId="0" borderId="24" xfId="0" applyNumberFormat="1" applyBorder="1" applyAlignment="1">
      <alignment horizontal="right" vertical="center"/>
    </xf>
    <xf numFmtId="9" fontId="0" fillId="0" borderId="1" xfId="0" applyNumberFormat="1" applyBorder="1" applyAlignment="1">
      <alignment horizontal="right" vertical="center"/>
    </xf>
    <xf numFmtId="0" fontId="0" fillId="0" borderId="1" xfId="0" applyBorder="1" applyAlignment="1">
      <alignment horizontal="right" vertical="center"/>
    </xf>
    <xf numFmtId="9" fontId="0" fillId="0" borderId="1" xfId="15" applyNumberFormat="1" applyBorder="1" applyAlignment="1">
      <alignment horizontal="right" vertical="center"/>
    </xf>
    <xf numFmtId="9" fontId="0" fillId="0" borderId="25" xfId="0" applyNumberFormat="1" applyBorder="1" applyAlignment="1">
      <alignment horizontal="right" vertical="center"/>
    </xf>
    <xf numFmtId="9" fontId="0" fillId="0" borderId="26" xfId="0" applyNumberFormat="1" applyBorder="1" applyAlignment="1">
      <alignment horizontal="right" vertical="center"/>
    </xf>
    <xf numFmtId="9" fontId="0" fillId="0" borderId="14" xfId="0" applyNumberFormat="1" applyBorder="1" applyAlignment="1">
      <alignment horizontal="right" vertical="center"/>
    </xf>
    <xf numFmtId="0" fontId="0" fillId="0" borderId="14" xfId="0" applyBorder="1" applyAlignment="1">
      <alignment horizontal="right" vertical="center"/>
    </xf>
    <xf numFmtId="9" fontId="0" fillId="0" borderId="14" xfId="15" applyNumberFormat="1" applyBorder="1" applyAlignment="1">
      <alignment horizontal="right" vertical="center"/>
    </xf>
    <xf numFmtId="9" fontId="0" fillId="0" borderId="27" xfId="0" applyNumberFormat="1" applyBorder="1" applyAlignment="1">
      <alignment horizontal="right" vertical="center"/>
    </xf>
    <xf numFmtId="0" fontId="10" fillId="0" borderId="0" xfId="0" applyFont="1" applyFill="1" applyBorder="1" applyAlignment="1">
      <alignment/>
    </xf>
    <xf numFmtId="0" fontId="0" fillId="0" borderId="0" xfId="0" applyBorder="1" applyAlignment="1">
      <alignment horizontal="center"/>
    </xf>
    <xf numFmtId="0" fontId="0" fillId="0" borderId="7" xfId="0" applyBorder="1" applyAlignment="1">
      <alignment horizontal="center"/>
    </xf>
    <xf numFmtId="1" fontId="0" fillId="0" borderId="2" xfId="0" applyNumberFormat="1" applyFont="1" applyFill="1" applyBorder="1" applyAlignment="1">
      <alignment horizontal="right" vertical="center" wrapText="1"/>
    </xf>
    <xf numFmtId="0" fontId="0" fillId="0" borderId="0" xfId="0" applyFont="1" applyFill="1" applyBorder="1" applyAlignment="1">
      <alignment horizontal="centerContinuous" vertical="center" wrapText="1"/>
    </xf>
    <xf numFmtId="0" fontId="1" fillId="0" borderId="0"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175" fontId="0" fillId="0" borderId="2" xfId="0" applyNumberFormat="1" applyBorder="1" applyAlignment="1">
      <alignment horizontal="right" vertical="center"/>
    </xf>
    <xf numFmtId="175" fontId="0" fillId="0" borderId="2" xfId="15" applyNumberFormat="1" applyBorder="1" applyAlignment="1">
      <alignment horizontal="right" vertical="center"/>
    </xf>
    <xf numFmtId="175" fontId="0" fillId="0" borderId="18" xfId="0" applyNumberFormat="1" applyBorder="1" applyAlignment="1">
      <alignment horizontal="right" vertical="center"/>
    </xf>
    <xf numFmtId="0" fontId="0" fillId="0" borderId="13" xfId="0" applyFill="1" applyBorder="1" applyAlignment="1">
      <alignment horizontal="left"/>
    </xf>
    <xf numFmtId="9" fontId="0" fillId="0" borderId="0" xfId="0" applyNumberFormat="1" applyBorder="1" applyAlignment="1">
      <alignment horizontal="left" vertical="center"/>
    </xf>
    <xf numFmtId="175" fontId="0" fillId="0" borderId="4" xfId="0" applyNumberFormat="1" applyBorder="1" applyAlignment="1">
      <alignment horizontal="right" vertical="center"/>
    </xf>
    <xf numFmtId="38" fontId="0" fillId="0" borderId="2" xfId="0" applyNumberFormat="1" applyFont="1" applyFill="1" applyBorder="1" applyAlignment="1">
      <alignment horizontal="right"/>
    </xf>
    <xf numFmtId="38" fontId="0" fillId="0" borderId="2" xfId="0" applyNumberFormat="1" applyBorder="1" applyAlignment="1">
      <alignment horizontal="right"/>
    </xf>
    <xf numFmtId="38" fontId="0" fillId="0" borderId="18" xfId="0" applyNumberFormat="1" applyFont="1" applyFill="1" applyBorder="1" applyAlignment="1">
      <alignment horizontal="right"/>
    </xf>
    <xf numFmtId="38" fontId="0" fillId="0" borderId="19" xfId="0" applyNumberFormat="1" applyFont="1" applyFill="1" applyBorder="1" applyAlignment="1">
      <alignment horizontal="right"/>
    </xf>
    <xf numFmtId="38" fontId="0" fillId="0" borderId="19" xfId="0" applyNumberFormat="1" applyBorder="1" applyAlignment="1">
      <alignment horizontal="right"/>
    </xf>
    <xf numFmtId="38" fontId="0" fillId="0" borderId="20" xfId="0" applyNumberFormat="1" applyFont="1" applyFill="1" applyBorder="1" applyAlignment="1">
      <alignment horizontal="right"/>
    </xf>
    <xf numFmtId="38" fontId="0" fillId="0" borderId="21" xfId="0" applyNumberFormat="1" applyFont="1" applyFill="1" applyBorder="1" applyAlignment="1">
      <alignment horizontal="right"/>
    </xf>
    <xf numFmtId="38" fontId="0" fillId="0" borderId="21" xfId="0" applyNumberFormat="1" applyBorder="1" applyAlignment="1">
      <alignment horizontal="right"/>
    </xf>
    <xf numFmtId="38" fontId="0" fillId="0" borderId="22" xfId="0" applyNumberFormat="1" applyFont="1" applyFill="1" applyBorder="1" applyAlignment="1">
      <alignment horizontal="right"/>
    </xf>
    <xf numFmtId="175" fontId="0" fillId="0" borderId="4" xfId="0" applyNumberFormat="1" applyFont="1" applyFill="1" applyBorder="1" applyAlignment="1">
      <alignment horizontal="right" vertical="center" wrapText="1"/>
    </xf>
    <xf numFmtId="175" fontId="0" fillId="0" borderId="2" xfId="0" applyNumberFormat="1" applyFont="1" applyFill="1" applyBorder="1" applyAlignment="1">
      <alignment horizontal="right" vertical="center" wrapText="1"/>
    </xf>
    <xf numFmtId="165" fontId="0" fillId="0" borderId="2" xfId="15" applyNumberFormat="1" applyFont="1" applyFill="1" applyBorder="1" applyAlignment="1" applyProtection="1">
      <alignment horizontal="right" vertical="center" wrapText="1"/>
      <protection locked="0"/>
    </xf>
    <xf numFmtId="9" fontId="0" fillId="0" borderId="2" xfId="19" applyFill="1" applyBorder="1" applyAlignment="1">
      <alignment/>
    </xf>
    <xf numFmtId="9" fontId="0" fillId="0" borderId="18" xfId="19" applyFill="1" applyBorder="1" applyAlignment="1">
      <alignment/>
    </xf>
    <xf numFmtId="9" fontId="0" fillId="0" borderId="0" xfId="19" applyFill="1" applyAlignment="1">
      <alignment/>
    </xf>
    <xf numFmtId="175" fontId="0" fillId="0" borderId="4" xfId="19" applyNumberFormat="1" applyBorder="1" applyAlignment="1">
      <alignment horizontal="right" vertical="center"/>
    </xf>
    <xf numFmtId="175" fontId="0" fillId="0" borderId="2" xfId="19" applyNumberFormat="1" applyBorder="1" applyAlignment="1">
      <alignment horizontal="right" vertical="center"/>
    </xf>
    <xf numFmtId="0" fontId="1" fillId="0" borderId="0" xfId="0" applyFont="1" applyFill="1" applyBorder="1" applyAlignment="1">
      <alignment/>
    </xf>
    <xf numFmtId="5" fontId="1" fillId="0" borderId="0" xfId="17" applyNumberFormat="1" applyFont="1" applyFill="1" applyBorder="1" applyAlignment="1">
      <alignment/>
    </xf>
    <xf numFmtId="0" fontId="1" fillId="0" borderId="0" xfId="0" applyFont="1" applyBorder="1" applyAlignment="1">
      <alignment/>
    </xf>
    <xf numFmtId="0" fontId="0" fillId="0" borderId="0" xfId="0" applyFont="1" applyFill="1" applyBorder="1" applyAlignment="1">
      <alignment/>
    </xf>
    <xf numFmtId="0" fontId="1" fillId="2" borderId="2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9" xfId="0" applyFont="1" applyFill="1" applyBorder="1" applyAlignment="1">
      <alignment horizontal="center" vertical="center" wrapText="1"/>
    </xf>
    <xf numFmtId="166" fontId="0" fillId="0" borderId="30" xfId="0" applyNumberFormat="1" applyFill="1" applyBorder="1" applyAlignment="1">
      <alignment/>
    </xf>
    <xf numFmtId="0" fontId="0" fillId="3" borderId="2" xfId="0" applyFill="1" applyBorder="1" applyAlignment="1">
      <alignment/>
    </xf>
    <xf numFmtId="0" fontId="0" fillId="0" borderId="29" xfId="0" applyBorder="1" applyAlignment="1">
      <alignment/>
    </xf>
    <xf numFmtId="0" fontId="0" fillId="0" borderId="28" xfId="0" applyBorder="1" applyAlignment="1">
      <alignment/>
    </xf>
    <xf numFmtId="166" fontId="0" fillId="0" borderId="29" xfId="0" applyNumberFormat="1" applyFill="1" applyBorder="1" applyAlignment="1">
      <alignment/>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9" fillId="4" borderId="31" xfId="0" applyNumberFormat="1" applyFont="1" applyFill="1" applyBorder="1" applyAlignment="1">
      <alignment horizontal="center" vertical="center" wrapText="1"/>
    </xf>
    <xf numFmtId="0" fontId="9" fillId="4" borderId="32" xfId="0" applyNumberFormat="1" applyFont="1" applyFill="1" applyBorder="1" applyAlignment="1">
      <alignment horizontal="center" vertical="center" wrapText="1"/>
    </xf>
    <xf numFmtId="0" fontId="9" fillId="4" borderId="30" xfId="0" applyNumberFormat="1" applyFont="1" applyFill="1" applyBorder="1" applyAlignment="1">
      <alignment horizontal="center" vertical="center" wrapText="1"/>
    </xf>
    <xf numFmtId="0" fontId="7" fillId="5" borderId="33"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center" vertical="center"/>
    </xf>
    <xf numFmtId="0" fontId="3" fillId="0" borderId="0" xfId="0" applyFont="1" applyFill="1" applyBorder="1" applyAlignment="1">
      <alignment/>
    </xf>
    <xf numFmtId="0" fontId="3" fillId="0" borderId="7" xfId="0" applyFont="1" applyFill="1" applyBorder="1" applyAlignment="1">
      <alignment/>
    </xf>
    <xf numFmtId="0" fontId="3" fillId="0" borderId="13" xfId="0" applyFont="1" applyBorder="1" applyAlignment="1">
      <alignment/>
    </xf>
    <xf numFmtId="0" fontId="3" fillId="0" borderId="0" xfId="0" applyFont="1" applyBorder="1" applyAlignment="1">
      <alignment/>
    </xf>
    <xf numFmtId="0" fontId="3" fillId="0" borderId="7" xfId="0" applyFont="1" applyBorder="1" applyAlignment="1">
      <alignment/>
    </xf>
    <xf numFmtId="0" fontId="0" fillId="0" borderId="29" xfId="0" applyFill="1" applyBorder="1" applyAlignment="1">
      <alignment/>
    </xf>
    <xf numFmtId="0" fontId="0" fillId="0" borderId="28" xfId="0" applyFill="1" applyBorder="1" applyAlignment="1">
      <alignment/>
    </xf>
    <xf numFmtId="166" fontId="0" fillId="0" borderId="2" xfId="0" applyNumberFormat="1" applyBorder="1" applyAlignment="1">
      <alignment/>
    </xf>
    <xf numFmtId="0" fontId="0" fillId="0" borderId="2" xfId="0" applyBorder="1" applyAlignment="1">
      <alignment/>
    </xf>
    <xf numFmtId="166" fontId="0" fillId="0" borderId="29" xfId="0" applyNumberFormat="1" applyBorder="1" applyAlignment="1">
      <alignment/>
    </xf>
    <xf numFmtId="166" fontId="0" fillId="0" borderId="30" xfId="0" applyNumberFormat="1" applyBorder="1" applyAlignment="1">
      <alignment/>
    </xf>
    <xf numFmtId="1" fontId="0" fillId="3" borderId="29" xfId="15" applyNumberFormat="1" applyFill="1" applyBorder="1" applyAlignment="1">
      <alignment/>
    </xf>
    <xf numFmtId="1" fontId="0" fillId="3" borderId="28" xfId="15" applyNumberFormat="1" applyFill="1" applyBorder="1" applyAlignment="1">
      <alignment/>
    </xf>
    <xf numFmtId="166" fontId="0" fillId="3" borderId="2" xfId="0" applyNumberFormat="1" applyFill="1" applyBorder="1" applyAlignment="1">
      <alignment/>
    </xf>
    <xf numFmtId="0" fontId="1" fillId="2" borderId="30" xfId="0" applyFont="1" applyFill="1" applyBorder="1" applyAlignment="1">
      <alignment horizontal="center" vertical="center" wrapText="1"/>
    </xf>
    <xf numFmtId="1" fontId="0" fillId="0" borderId="29" xfId="15" applyNumberFormat="1" applyFont="1" applyBorder="1" applyAlignment="1">
      <alignment horizontal="right"/>
    </xf>
    <xf numFmtId="0" fontId="0" fillId="0" borderId="28" xfId="0" applyBorder="1" applyAlignment="1">
      <alignment horizontal="right"/>
    </xf>
    <xf numFmtId="1" fontId="0" fillId="0" borderId="29" xfId="0" applyNumberFormat="1" applyFont="1" applyBorder="1" applyAlignment="1">
      <alignment horizontal="right"/>
    </xf>
    <xf numFmtId="0" fontId="1" fillId="2" borderId="29" xfId="0" applyFont="1" applyFill="1" applyBorder="1" applyAlignment="1">
      <alignment/>
    </xf>
    <xf numFmtId="0" fontId="0" fillId="0" borderId="32" xfId="0" applyBorder="1" applyAlignment="1">
      <alignment/>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0" xfId="0" applyFont="1" applyFill="1" applyBorder="1" applyAlignment="1">
      <alignment horizontal="center" vertical="center" wrapText="1"/>
    </xf>
    <xf numFmtId="5" fontId="0" fillId="0" borderId="29" xfId="0" applyNumberFormat="1" applyBorder="1" applyAlignment="1">
      <alignment/>
    </xf>
    <xf numFmtId="0" fontId="1" fillId="0" borderId="32" xfId="0" applyFont="1" applyBorder="1" applyAlignment="1">
      <alignment/>
    </xf>
    <xf numFmtId="0" fontId="1" fillId="0" borderId="28" xfId="0" applyFont="1" applyBorder="1" applyAlignment="1">
      <alignment/>
    </xf>
    <xf numFmtId="5" fontId="0" fillId="0" borderId="29" xfId="17" applyNumberFormat="1" applyBorder="1" applyAlignment="1">
      <alignment/>
    </xf>
    <xf numFmtId="0" fontId="1" fillId="2" borderId="2" xfId="0" applyFont="1" applyFill="1" applyBorder="1" applyAlignment="1">
      <alignment/>
    </xf>
    <xf numFmtId="5" fontId="0" fillId="0" borderId="2" xfId="17" applyNumberFormat="1" applyBorder="1" applyAlignment="1">
      <alignment/>
    </xf>
    <xf numFmtId="0" fontId="1" fillId="0" borderId="1" xfId="0" applyFont="1" applyFill="1" applyBorder="1" applyAlignment="1">
      <alignment/>
    </xf>
    <xf numFmtId="5" fontId="0" fillId="0" borderId="1" xfId="17" applyNumberFormat="1" applyFill="1" applyBorder="1" applyAlignment="1">
      <alignment/>
    </xf>
    <xf numFmtId="0" fontId="0" fillId="0" borderId="1" xfId="0" applyFill="1" applyBorder="1" applyAlignment="1">
      <alignment/>
    </xf>
    <xf numFmtId="0" fontId="1" fillId="2" borderId="31" xfId="0" applyFont="1" applyFill="1" applyBorder="1" applyAlignment="1">
      <alignment horizontal="center" vertical="center" wrapText="1"/>
    </xf>
    <xf numFmtId="0" fontId="0" fillId="0" borderId="32" xfId="0" applyBorder="1" applyAlignment="1">
      <alignment vertical="center"/>
    </xf>
    <xf numFmtId="0" fontId="0" fillId="0" borderId="28" xfId="0" applyBorder="1" applyAlignment="1">
      <alignment vertical="center"/>
    </xf>
    <xf numFmtId="0" fontId="1" fillId="6" borderId="2" xfId="0" applyFont="1" applyFill="1" applyBorder="1" applyAlignment="1">
      <alignment horizontal="center" vertical="center"/>
    </xf>
    <xf numFmtId="0" fontId="0" fillId="6" borderId="18" xfId="0" applyFill="1" applyBorder="1" applyAlignment="1">
      <alignment horizontal="center" vertical="center"/>
    </xf>
    <xf numFmtId="0" fontId="9" fillId="4" borderId="31" xfId="0" applyFont="1" applyFill="1" applyBorder="1" applyAlignment="1">
      <alignment horizontal="center" vertical="center" wrapText="1"/>
    </xf>
    <xf numFmtId="0" fontId="0" fillId="4" borderId="32" xfId="0" applyFill="1" applyBorder="1" applyAlignment="1">
      <alignment horizontal="center" vertical="center"/>
    </xf>
    <xf numFmtId="0" fontId="0" fillId="4" borderId="30" xfId="0" applyFill="1" applyBorder="1" applyAlignment="1">
      <alignment horizontal="center" vertical="center"/>
    </xf>
    <xf numFmtId="166" fontId="0" fillId="0" borderId="31" xfId="0" applyNumberFormat="1" applyFill="1" applyBorder="1" applyAlignment="1">
      <alignment horizontal="right"/>
    </xf>
    <xf numFmtId="166" fontId="0" fillId="0" borderId="32" xfId="0" applyNumberFormat="1" applyFill="1" applyBorder="1" applyAlignment="1">
      <alignment horizontal="right"/>
    </xf>
    <xf numFmtId="166" fontId="0" fillId="0" borderId="28" xfId="0" applyNumberFormat="1" applyFill="1" applyBorder="1" applyAlignment="1">
      <alignment horizontal="right"/>
    </xf>
    <xf numFmtId="175" fontId="0" fillId="0" borderId="2" xfId="0" applyNumberFormat="1" applyBorder="1" applyAlignment="1">
      <alignment horizontal="right" vertical="center"/>
    </xf>
    <xf numFmtId="0" fontId="1" fillId="6" borderId="4" xfId="0" applyFont="1" applyFill="1" applyBorder="1" applyAlignment="1">
      <alignment horizontal="center" vertical="center"/>
    </xf>
    <xf numFmtId="0" fontId="0" fillId="0" borderId="18" xfId="0" applyBorder="1" applyAlignment="1">
      <alignment/>
    </xf>
    <xf numFmtId="0" fontId="1" fillId="2" borderId="4" xfId="0" applyFont="1" applyFill="1" applyBorder="1" applyAlignment="1">
      <alignment horizontal="center" vertical="center"/>
    </xf>
    <xf numFmtId="0" fontId="0" fillId="0" borderId="2" xfId="0" applyBorder="1" applyAlignment="1">
      <alignment horizontal="center" vertical="center"/>
    </xf>
    <xf numFmtId="0" fontId="1" fillId="2"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6" borderId="2" xfId="0" applyFill="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1" fillId="6" borderId="36" xfId="0" applyFont="1" applyFill="1" applyBorder="1" applyAlignment="1">
      <alignment horizontal="center" vertical="center" wrapText="1"/>
    </xf>
    <xf numFmtId="0" fontId="0" fillId="0" borderId="37" xfId="0" applyBorder="1" applyAlignment="1">
      <alignment/>
    </xf>
    <xf numFmtId="0" fontId="0" fillId="0" borderId="38" xfId="0" applyBorder="1" applyAlignment="1">
      <alignment/>
    </xf>
    <xf numFmtId="0" fontId="1" fillId="6" borderId="4" xfId="0" applyFont="1" applyFill="1" applyBorder="1" applyAlignment="1">
      <alignment horizontal="center"/>
    </xf>
    <xf numFmtId="0" fontId="1" fillId="6" borderId="2" xfId="0" applyFont="1" applyFill="1" applyBorder="1" applyAlignment="1">
      <alignment horizontal="center"/>
    </xf>
    <xf numFmtId="165" fontId="1" fillId="6" borderId="2" xfId="15" applyNumberFormat="1" applyFont="1" applyFill="1" applyBorder="1" applyAlignment="1">
      <alignment horizontal="center"/>
    </xf>
    <xf numFmtId="0" fontId="1" fillId="6" borderId="18" xfId="0" applyFont="1" applyFill="1" applyBorder="1" applyAlignment="1">
      <alignment horizontal="center"/>
    </xf>
    <xf numFmtId="165" fontId="1" fillId="2" borderId="2" xfId="15"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1" fontId="1" fillId="2" borderId="18" xfId="15" applyNumberFormat="1" applyFont="1" applyFill="1" applyBorder="1" applyAlignment="1">
      <alignment horizontal="center" vertical="center" wrapText="1"/>
    </xf>
    <xf numFmtId="0" fontId="0" fillId="0" borderId="18" xfId="0" applyBorder="1" applyAlignment="1">
      <alignment vertical="center"/>
    </xf>
    <xf numFmtId="175" fontId="0" fillId="0" borderId="29" xfId="0" applyNumberFormat="1" applyBorder="1" applyAlignment="1">
      <alignment horizontal="right" vertical="center"/>
    </xf>
    <xf numFmtId="175" fontId="0" fillId="0" borderId="28" xfId="0" applyNumberFormat="1" applyBorder="1" applyAlignment="1">
      <alignment horizontal="right" vertical="center"/>
    </xf>
    <xf numFmtId="175" fontId="0" fillId="0" borderId="29" xfId="15" applyNumberFormat="1" applyBorder="1" applyAlignment="1">
      <alignment horizontal="right" vertical="center"/>
    </xf>
    <xf numFmtId="0" fontId="0" fillId="0" borderId="2" xfId="0" applyBorder="1" applyAlignment="1">
      <alignment vertical="center"/>
    </xf>
    <xf numFmtId="0" fontId="1" fillId="6" borderId="39" xfId="0" applyFont="1" applyFill="1" applyBorder="1" applyAlignment="1">
      <alignment horizontal="center" wrapText="1"/>
    </xf>
    <xf numFmtId="0" fontId="0" fillId="6" borderId="14" xfId="0" applyFill="1" applyBorder="1" applyAlignment="1">
      <alignment horizontal="center" wrapText="1"/>
    </xf>
    <xf numFmtId="0" fontId="0" fillId="6" borderId="40" xfId="0" applyFill="1" applyBorder="1" applyAlignment="1">
      <alignment horizontal="center" wrapText="1"/>
    </xf>
    <xf numFmtId="0" fontId="0" fillId="6" borderId="41" xfId="0" applyFill="1" applyBorder="1" applyAlignment="1">
      <alignment/>
    </xf>
    <xf numFmtId="0" fontId="0" fillId="6" borderId="1" xfId="0" applyFill="1" applyBorder="1" applyAlignment="1">
      <alignment/>
    </xf>
    <xf numFmtId="0" fontId="0" fillId="6" borderId="42" xfId="0" applyFill="1" applyBorder="1" applyAlignment="1">
      <alignment/>
    </xf>
    <xf numFmtId="0" fontId="1" fillId="2" borderId="29" xfId="0" applyFont="1" applyFill="1" applyBorder="1" applyAlignment="1">
      <alignment horizontal="center"/>
    </xf>
    <xf numFmtId="0" fontId="1" fillId="0" borderId="2" xfId="0" applyFont="1" applyBorder="1" applyAlignment="1">
      <alignment/>
    </xf>
    <xf numFmtId="0" fontId="0" fillId="0" borderId="2" xfId="0" applyFill="1" applyBorder="1" applyAlignment="1">
      <alignment/>
    </xf>
    <xf numFmtId="166" fontId="0" fillId="0" borderId="29" xfId="0" applyNumberFormat="1" applyBorder="1" applyAlignment="1" quotePrefix="1">
      <alignment horizontal="right"/>
    </xf>
    <xf numFmtId="166" fontId="0" fillId="0" borderId="2" xfId="0" applyNumberFormat="1" applyBorder="1" applyAlignment="1" quotePrefix="1">
      <alignment horizontal="right"/>
    </xf>
    <xf numFmtId="0" fontId="0" fillId="0" borderId="2" xfId="0" applyBorder="1" applyAlignment="1">
      <alignment horizontal="right"/>
    </xf>
    <xf numFmtId="166" fontId="0" fillId="0" borderId="2" xfId="0" applyNumberFormat="1" applyBorder="1" applyAlignment="1">
      <alignment horizontal="right"/>
    </xf>
    <xf numFmtId="166" fontId="0" fillId="0" borderId="18" xfId="0" applyNumberFormat="1" applyBorder="1" applyAlignment="1">
      <alignment horizontal="right"/>
    </xf>
    <xf numFmtId="166" fontId="0" fillId="0" borderId="2" xfId="0" applyNumberFormat="1" applyFill="1" applyBorder="1" applyAlignment="1" quotePrefix="1">
      <alignment horizontal="right"/>
    </xf>
    <xf numFmtId="166" fontId="0" fillId="0" borderId="18" xfId="0" applyNumberFormat="1" applyFill="1" applyBorder="1" applyAlignment="1">
      <alignment horizontal="right"/>
    </xf>
    <xf numFmtId="166" fontId="0" fillId="0" borderId="18" xfId="0" applyNumberFormat="1" applyBorder="1" applyAlignment="1">
      <alignment/>
    </xf>
    <xf numFmtId="0" fontId="1" fillId="6" borderId="2" xfId="0" applyFont="1" applyFill="1" applyBorder="1" applyAlignment="1">
      <alignment horizontal="center" vertical="center" wrapText="1"/>
    </xf>
    <xf numFmtId="0" fontId="1" fillId="6" borderId="18" xfId="0" applyFont="1" applyFill="1" applyBorder="1" applyAlignment="1">
      <alignment horizontal="center" vertical="center" wrapText="1"/>
    </xf>
    <xf numFmtId="1" fontId="0" fillId="0" borderId="28" xfId="0" applyNumberFormat="1" applyFont="1" applyBorder="1" applyAlignment="1">
      <alignment horizontal="right"/>
    </xf>
    <xf numFmtId="0" fontId="9" fillId="4" borderId="4"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wrapText="1"/>
    </xf>
    <xf numFmtId="0" fontId="1" fillId="4" borderId="18" xfId="0" applyNumberFormat="1" applyFont="1" applyFill="1" applyBorder="1" applyAlignment="1">
      <alignment horizontal="center" vertical="center" wrapText="1"/>
    </xf>
    <xf numFmtId="0" fontId="0" fillId="0" borderId="0" xfId="0" applyBorder="1" applyAlignment="1">
      <alignment/>
    </xf>
    <xf numFmtId="0" fontId="0" fillId="0" borderId="7" xfId="0" applyBorder="1" applyAlignment="1">
      <alignment/>
    </xf>
    <xf numFmtId="1" fontId="0" fillId="3" borderId="2" xfId="15" applyNumberFormat="1" applyFill="1" applyBorder="1" applyAlignment="1">
      <alignment/>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indent="1"/>
    </xf>
    <xf numFmtId="0" fontId="0" fillId="0" borderId="0" xfId="0" applyBorder="1" applyAlignment="1">
      <alignment horizontal="left" indent="1"/>
    </xf>
    <xf numFmtId="0" fontId="0" fillId="0" borderId="7" xfId="0" applyBorder="1" applyAlignment="1">
      <alignment horizontal="left" indent="1"/>
    </xf>
    <xf numFmtId="0" fontId="0" fillId="0" borderId="10" xfId="0" applyBorder="1" applyAlignment="1">
      <alignment horizontal="left" indent="1"/>
    </xf>
    <xf numFmtId="0" fontId="0" fillId="0" borderId="11" xfId="0" applyBorder="1" applyAlignment="1">
      <alignment horizontal="left" indent="1"/>
    </xf>
    <xf numFmtId="0" fontId="0" fillId="0" borderId="12" xfId="0" applyBorder="1" applyAlignment="1">
      <alignment horizontal="left" indent="1"/>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166" fontId="0" fillId="0" borderId="2" xfId="0" applyNumberFormat="1" applyBorder="1" applyAlignment="1" quotePrefix="1">
      <alignment horizontal="center"/>
    </xf>
    <xf numFmtId="0" fontId="0" fillId="0" borderId="2" xfId="0" applyBorder="1" applyAlignment="1">
      <alignment horizontal="center"/>
    </xf>
    <xf numFmtId="166" fontId="0" fillId="0" borderId="2" xfId="0" applyNumberFormat="1" applyFill="1" applyBorder="1" applyAlignment="1">
      <alignment/>
    </xf>
    <xf numFmtId="166" fontId="0" fillId="0" borderId="18" xfId="0" applyNumberFormat="1" applyFill="1" applyBorder="1" applyAlignment="1">
      <alignment/>
    </xf>
    <xf numFmtId="0" fontId="0" fillId="0" borderId="0" xfId="0" applyFont="1" applyFill="1" applyBorder="1" applyAlignment="1">
      <alignment horizontal="center" wrapText="1"/>
    </xf>
    <xf numFmtId="0" fontId="0" fillId="0" borderId="7"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5" fontId="0" fillId="0" borderId="2" xfId="17" applyNumberFormat="1" applyFont="1" applyBorder="1" applyAlignment="1">
      <alignment/>
    </xf>
    <xf numFmtId="9" fontId="0" fillId="0" borderId="29" xfId="0" applyNumberFormat="1" applyBorder="1" applyAlignment="1">
      <alignment horizontal="right" vertical="center"/>
    </xf>
    <xf numFmtId="0" fontId="0" fillId="0" borderId="28" xfId="0" applyBorder="1" applyAlignment="1">
      <alignment horizontal="right" vertical="center"/>
    </xf>
    <xf numFmtId="9" fontId="0" fillId="0" borderId="28" xfId="0" applyNumberFormat="1" applyBorder="1" applyAlignment="1">
      <alignment horizontal="right" vertical="center"/>
    </xf>
    <xf numFmtId="9" fontId="0" fillId="0" borderId="29" xfId="15" applyNumberFormat="1" applyBorder="1" applyAlignment="1">
      <alignment horizontal="right" vertical="center"/>
    </xf>
    <xf numFmtId="9" fontId="0" fillId="0" borderId="2" xfId="0" applyNumberFormat="1" applyBorder="1" applyAlignment="1">
      <alignment horizontal="righ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26" xfId="0" applyFont="1" applyFill="1" applyBorder="1" applyAlignment="1">
      <alignment horizontal="left"/>
    </xf>
    <xf numFmtId="0" fontId="0" fillId="0" borderId="14" xfId="0" applyBorder="1" applyAlignment="1">
      <alignment horizontal="left"/>
    </xf>
    <xf numFmtId="0" fontId="3" fillId="0" borderId="14" xfId="0" applyFont="1" applyFill="1" applyBorder="1" applyAlignment="1">
      <alignment horizontal="left"/>
    </xf>
    <xf numFmtId="0" fontId="0" fillId="0" borderId="14" xfId="0" applyBorder="1" applyAlignment="1">
      <alignment/>
    </xf>
    <xf numFmtId="0" fontId="0" fillId="0" borderId="27" xfId="0" applyBorder="1" applyAlignment="1">
      <alignment/>
    </xf>
    <xf numFmtId="0" fontId="3" fillId="0" borderId="0" xfId="0" applyFont="1" applyFill="1" applyBorder="1" applyAlignment="1">
      <alignment horizontal="left"/>
    </xf>
    <xf numFmtId="0" fontId="0" fillId="0" borderId="0" xfId="0"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8"/>
  <sheetViews>
    <sheetView tabSelected="1" zoomScale="75" zoomScaleNormal="75" workbookViewId="0" topLeftCell="A23">
      <selection activeCell="F33" sqref="F33"/>
    </sheetView>
  </sheetViews>
  <sheetFormatPr defaultColWidth="8.88671875" defaultRowHeight="15"/>
  <cols>
    <col min="1" max="1" width="22.88671875" style="0" customWidth="1"/>
    <col min="2" max="9" width="9.77734375" style="0" customWidth="1"/>
    <col min="10" max="10" width="13.10546875" style="0" hidden="1" customWidth="1"/>
    <col min="11" max="11" width="9.6640625" style="0" customWidth="1"/>
    <col min="12" max="13" width="9.77734375" style="0" customWidth="1"/>
    <col min="14" max="14" width="14.3359375" style="0" customWidth="1"/>
    <col min="15" max="15" width="12.4453125" style="0" customWidth="1"/>
  </cols>
  <sheetData>
    <row r="1" spans="1:13" ht="36.75" customHeight="1">
      <c r="A1" s="197" t="s">
        <v>95</v>
      </c>
      <c r="B1" s="198"/>
      <c r="C1" s="198"/>
      <c r="D1" s="198"/>
      <c r="E1" s="198"/>
      <c r="F1" s="198"/>
      <c r="G1" s="198"/>
      <c r="H1" s="198"/>
      <c r="I1" s="198"/>
      <c r="J1" s="198"/>
      <c r="K1" s="198"/>
      <c r="L1" s="198"/>
      <c r="M1" s="198"/>
    </row>
    <row r="2" spans="1:14" ht="12" customHeight="1" thickBot="1">
      <c r="A2" s="13"/>
      <c r="B2" s="9"/>
      <c r="C2" s="9"/>
      <c r="D2" s="9"/>
      <c r="E2" s="9"/>
      <c r="F2" s="9"/>
      <c r="G2" s="9"/>
      <c r="H2" s="9"/>
      <c r="I2" s="9"/>
      <c r="J2" s="9"/>
      <c r="K2" s="9"/>
      <c r="L2" s="9"/>
      <c r="M2" s="9"/>
      <c r="N2" s="8"/>
    </row>
    <row r="3" spans="1:14" ht="30.75" customHeight="1" thickBot="1" thickTop="1">
      <c r="A3" s="143" t="s">
        <v>41</v>
      </c>
      <c r="B3" s="199"/>
      <c r="C3" s="199"/>
      <c r="D3" s="199"/>
      <c r="E3" s="199"/>
      <c r="F3" s="199"/>
      <c r="G3" s="199"/>
      <c r="H3" s="199"/>
      <c r="I3" s="199"/>
      <c r="J3" s="199"/>
      <c r="K3" s="199"/>
      <c r="L3" s="199"/>
      <c r="M3" s="200"/>
      <c r="N3" s="8"/>
    </row>
    <row r="4" spans="1:14" ht="12.75" customHeight="1" thickTop="1">
      <c r="A4" s="41"/>
      <c r="B4" s="42"/>
      <c r="C4" s="42"/>
      <c r="D4" s="42"/>
      <c r="E4" s="42"/>
      <c r="F4" s="42"/>
      <c r="G4" s="42"/>
      <c r="H4" s="42"/>
      <c r="I4" s="42"/>
      <c r="J4" s="42"/>
      <c r="K4" s="42"/>
      <c r="L4" s="42"/>
      <c r="M4" s="43"/>
      <c r="N4" s="8"/>
    </row>
    <row r="5" spans="1:13" ht="20.25" customHeight="1" thickBot="1">
      <c r="A5" s="201" t="s">
        <v>16</v>
      </c>
      <c r="B5" s="202"/>
      <c r="C5" s="202"/>
      <c r="D5" s="202"/>
      <c r="E5" s="202"/>
      <c r="F5" s="202"/>
      <c r="G5" s="202"/>
      <c r="H5" s="202"/>
      <c r="I5" s="202"/>
      <c r="J5" s="202"/>
      <c r="K5" s="202"/>
      <c r="L5" s="202"/>
      <c r="M5" s="203"/>
    </row>
    <row r="6" spans="1:13" ht="19.5" customHeight="1" thickTop="1">
      <c r="A6" s="15"/>
      <c r="B6" s="17" t="s">
        <v>19</v>
      </c>
      <c r="C6" s="17" t="s">
        <v>20</v>
      </c>
      <c r="D6" s="17" t="s">
        <v>21</v>
      </c>
      <c r="E6" s="17" t="s">
        <v>28</v>
      </c>
      <c r="F6" s="17" t="s">
        <v>29</v>
      </c>
      <c r="G6" s="17" t="s">
        <v>22</v>
      </c>
      <c r="H6" s="17" t="s">
        <v>23</v>
      </c>
      <c r="I6" s="17" t="s">
        <v>24</v>
      </c>
      <c r="J6" s="17" t="s">
        <v>24</v>
      </c>
      <c r="K6" s="17" t="s">
        <v>30</v>
      </c>
      <c r="L6" s="17" t="s">
        <v>25</v>
      </c>
      <c r="M6" s="18" t="s">
        <v>26</v>
      </c>
    </row>
    <row r="7" spans="1:13" ht="15.75">
      <c r="A7" s="16" t="s">
        <v>17</v>
      </c>
      <c r="B7" s="60">
        <v>2209</v>
      </c>
      <c r="C7" s="60">
        <v>2188</v>
      </c>
      <c r="D7" s="60">
        <v>2050</v>
      </c>
      <c r="E7" s="60">
        <v>2048</v>
      </c>
      <c r="F7" s="60">
        <v>1997</v>
      </c>
      <c r="G7" s="60">
        <v>2047</v>
      </c>
      <c r="H7" s="60">
        <v>1955</v>
      </c>
      <c r="I7" s="60">
        <v>1971</v>
      </c>
      <c r="J7" s="61"/>
      <c r="K7" s="60">
        <v>2003</v>
      </c>
      <c r="L7" s="60">
        <v>2079</v>
      </c>
      <c r="M7" s="62">
        <v>2100</v>
      </c>
    </row>
    <row r="8" spans="1:13" ht="15.75">
      <c r="A8" s="16" t="s">
        <v>18</v>
      </c>
      <c r="B8" s="60">
        <v>158</v>
      </c>
      <c r="C8" s="60">
        <v>160</v>
      </c>
      <c r="D8" s="60">
        <v>148</v>
      </c>
      <c r="E8" s="60">
        <v>171</v>
      </c>
      <c r="F8" s="60">
        <v>157</v>
      </c>
      <c r="G8" s="60">
        <v>157</v>
      </c>
      <c r="H8" s="60">
        <v>136</v>
      </c>
      <c r="I8" s="60">
        <v>161</v>
      </c>
      <c r="J8" s="61"/>
      <c r="K8" s="60">
        <v>198</v>
      </c>
      <c r="L8" s="60">
        <v>185</v>
      </c>
      <c r="M8" s="62">
        <v>190</v>
      </c>
    </row>
    <row r="9" spans="1:13" ht="16.5" thickBot="1">
      <c r="A9" s="22" t="s">
        <v>31</v>
      </c>
      <c r="B9" s="63">
        <v>115</v>
      </c>
      <c r="C9" s="63">
        <v>118</v>
      </c>
      <c r="D9" s="63">
        <v>115</v>
      </c>
      <c r="E9" s="63">
        <v>115</v>
      </c>
      <c r="F9" s="63">
        <v>115</v>
      </c>
      <c r="G9" s="63">
        <v>115</v>
      </c>
      <c r="H9" s="63">
        <v>108</v>
      </c>
      <c r="I9" s="63">
        <v>108</v>
      </c>
      <c r="J9" s="64"/>
      <c r="K9" s="63">
        <v>120</v>
      </c>
      <c r="L9" s="63">
        <v>122</v>
      </c>
      <c r="M9" s="65">
        <v>135</v>
      </c>
    </row>
    <row r="10" spans="1:13" ht="16.5" thickTop="1">
      <c r="A10" s="21" t="s">
        <v>32</v>
      </c>
      <c r="B10" s="66">
        <v>468</v>
      </c>
      <c r="C10" s="66">
        <v>470</v>
      </c>
      <c r="D10" s="66">
        <v>472</v>
      </c>
      <c r="E10" s="66">
        <v>471</v>
      </c>
      <c r="F10" s="66">
        <v>472</v>
      </c>
      <c r="G10" s="66">
        <v>459</v>
      </c>
      <c r="H10" s="66">
        <v>446</v>
      </c>
      <c r="I10" s="66">
        <v>450</v>
      </c>
      <c r="J10" s="67"/>
      <c r="K10" s="66">
        <f>226+227</f>
        <v>453</v>
      </c>
      <c r="L10" s="66">
        <f>226+232</f>
        <v>458</v>
      </c>
      <c r="M10" s="68">
        <f>135+118+123+117</f>
        <v>493</v>
      </c>
    </row>
    <row r="11" spans="1:13" ht="15.75">
      <c r="A11" s="16" t="s">
        <v>33</v>
      </c>
      <c r="B11" s="60">
        <v>460</v>
      </c>
      <c r="C11" s="60">
        <v>460</v>
      </c>
      <c r="D11" s="60">
        <v>460</v>
      </c>
      <c r="E11" s="60">
        <v>460</v>
      </c>
      <c r="F11" s="60">
        <v>460</v>
      </c>
      <c r="G11" s="60">
        <v>460</v>
      </c>
      <c r="H11" s="60">
        <v>440</v>
      </c>
      <c r="I11" s="60">
        <v>440</v>
      </c>
      <c r="J11" s="61"/>
      <c r="K11" s="60">
        <v>460</v>
      </c>
      <c r="L11" s="60">
        <v>472</v>
      </c>
      <c r="M11" s="62">
        <v>474</v>
      </c>
    </row>
    <row r="12" spans="1:13" ht="15">
      <c r="A12" s="49" t="s">
        <v>27</v>
      </c>
      <c r="B12" s="127" t="s">
        <v>96</v>
      </c>
      <c r="C12" s="3"/>
      <c r="D12" s="2"/>
      <c r="E12" s="2"/>
      <c r="F12" s="2"/>
      <c r="G12" s="2"/>
      <c r="H12" s="2"/>
      <c r="I12" s="2"/>
      <c r="J12" s="2"/>
      <c r="K12" s="4"/>
      <c r="L12" s="2"/>
      <c r="M12" s="27"/>
    </row>
    <row r="13" spans="1:13" ht="15">
      <c r="A13" s="49"/>
      <c r="B13" s="3" t="s">
        <v>97</v>
      </c>
      <c r="C13" s="3"/>
      <c r="D13" s="2"/>
      <c r="E13" s="2"/>
      <c r="F13" s="2"/>
      <c r="G13" s="2"/>
      <c r="H13" s="2"/>
      <c r="I13" s="2"/>
      <c r="J13" s="2"/>
      <c r="K13" s="4"/>
      <c r="L13" s="2"/>
      <c r="M13" s="27"/>
    </row>
    <row r="14" spans="1:13" ht="15.75">
      <c r="A14" s="204" t="s">
        <v>66</v>
      </c>
      <c r="B14" s="205"/>
      <c r="C14" s="205"/>
      <c r="D14" s="205"/>
      <c r="E14" s="205"/>
      <c r="F14" s="205"/>
      <c r="G14" s="205"/>
      <c r="H14" s="205"/>
      <c r="I14" s="2"/>
      <c r="J14" s="2"/>
      <c r="K14" s="206" t="s">
        <v>65</v>
      </c>
      <c r="L14" s="205"/>
      <c r="M14" s="207"/>
    </row>
    <row r="15" spans="1:13" ht="15.75" customHeight="1">
      <c r="A15" s="194" t="s">
        <v>63</v>
      </c>
      <c r="B15" s="129" t="s">
        <v>61</v>
      </c>
      <c r="C15" s="129" t="s">
        <v>62</v>
      </c>
      <c r="D15" s="129" t="s">
        <v>57</v>
      </c>
      <c r="E15" s="129" t="s">
        <v>58</v>
      </c>
      <c r="F15" s="129" t="s">
        <v>59</v>
      </c>
      <c r="G15" s="129" t="s">
        <v>60</v>
      </c>
      <c r="H15" s="129" t="s">
        <v>64</v>
      </c>
      <c r="I15" s="2"/>
      <c r="J15" s="2"/>
      <c r="K15" s="208" t="s">
        <v>98</v>
      </c>
      <c r="L15" s="129" t="s">
        <v>68</v>
      </c>
      <c r="M15" s="209" t="s">
        <v>69</v>
      </c>
    </row>
    <row r="16" spans="1:13" ht="15" customHeight="1">
      <c r="A16" s="194"/>
      <c r="B16" s="129"/>
      <c r="C16" s="129"/>
      <c r="D16" s="129"/>
      <c r="E16" s="129"/>
      <c r="F16" s="129"/>
      <c r="G16" s="129"/>
      <c r="H16" s="129"/>
      <c r="I16" s="2"/>
      <c r="J16" s="2"/>
      <c r="K16" s="129"/>
      <c r="L16" s="129"/>
      <c r="M16" s="209"/>
    </row>
    <row r="17" spans="1:13" s="48" customFormat="1" ht="15">
      <c r="A17" s="80">
        <v>0.976</v>
      </c>
      <c r="B17" s="71">
        <v>0.493</v>
      </c>
      <c r="C17" s="71">
        <v>0.5066</v>
      </c>
      <c r="D17" s="71">
        <v>0.629</v>
      </c>
      <c r="E17" s="71">
        <v>0.0679</v>
      </c>
      <c r="F17" s="71">
        <v>0.0905</v>
      </c>
      <c r="G17" s="71">
        <v>0.1991</v>
      </c>
      <c r="H17" s="71">
        <v>0.0136</v>
      </c>
      <c r="I17" s="3"/>
      <c r="J17" s="3"/>
      <c r="K17" s="97">
        <v>1283</v>
      </c>
      <c r="L17" s="71">
        <v>0.1357</v>
      </c>
      <c r="M17" s="81">
        <v>0.8643</v>
      </c>
    </row>
    <row r="18" spans="1:13" s="48" customFormat="1" ht="30">
      <c r="A18" s="69"/>
      <c r="B18" s="53"/>
      <c r="C18" s="53"/>
      <c r="D18" s="53"/>
      <c r="E18" s="53"/>
      <c r="F18" s="53"/>
      <c r="G18" s="53"/>
      <c r="H18" s="53"/>
      <c r="I18" s="3"/>
      <c r="J18" s="3"/>
      <c r="K18" s="98" t="s">
        <v>99</v>
      </c>
      <c r="L18" s="99"/>
      <c r="M18" s="100"/>
    </row>
    <row r="19" spans="1:13" ht="16.5" customHeight="1">
      <c r="A19" s="37"/>
      <c r="B19" s="3"/>
      <c r="C19" s="3"/>
      <c r="D19" s="2"/>
      <c r="E19" s="2"/>
      <c r="F19" s="2"/>
      <c r="G19" s="2"/>
      <c r="H19" s="2"/>
      <c r="I19" s="2"/>
      <c r="J19" s="2"/>
      <c r="K19" s="4"/>
      <c r="L19" s="2"/>
      <c r="M19" s="27"/>
    </row>
    <row r="20" spans="1:13" ht="15.75">
      <c r="A20" s="195" t="s">
        <v>74</v>
      </c>
      <c r="B20" s="196"/>
      <c r="C20" s="196"/>
      <c r="D20" s="50"/>
      <c r="E20" s="181" t="s">
        <v>52</v>
      </c>
      <c r="F20" s="181"/>
      <c r="G20" s="181"/>
      <c r="H20" s="181"/>
      <c r="I20" s="181"/>
      <c r="J20" s="181"/>
      <c r="K20" s="181"/>
      <c r="L20" s="181"/>
      <c r="M20" s="182"/>
    </row>
    <row r="21" spans="1:13" ht="30" customHeight="1">
      <c r="A21" s="178" t="s">
        <v>75</v>
      </c>
      <c r="B21" s="179"/>
      <c r="C21" s="180"/>
      <c r="D21" s="3"/>
      <c r="E21" s="129" t="s">
        <v>46</v>
      </c>
      <c r="F21" s="129"/>
      <c r="G21" s="47" t="s">
        <v>100</v>
      </c>
      <c r="H21" s="51" t="s">
        <v>47</v>
      </c>
      <c r="I21" s="47" t="s">
        <v>48</v>
      </c>
      <c r="J21" s="47" t="s">
        <v>49</v>
      </c>
      <c r="K21" s="47" t="s">
        <v>55</v>
      </c>
      <c r="L21" s="47" t="s">
        <v>50</v>
      </c>
      <c r="M21" s="58" t="s">
        <v>51</v>
      </c>
    </row>
    <row r="22" spans="1:13" ht="15">
      <c r="A22" s="186">
        <v>436000000</v>
      </c>
      <c r="B22" s="187"/>
      <c r="C22" s="188"/>
      <c r="D22" s="2"/>
      <c r="E22" s="189">
        <f>8.9%-1.63%</f>
        <v>0.07270000000000001</v>
      </c>
      <c r="F22" s="189"/>
      <c r="G22" s="101">
        <v>0.0163</v>
      </c>
      <c r="H22" s="101">
        <v>0.518</v>
      </c>
      <c r="I22" s="101">
        <v>0.281</v>
      </c>
      <c r="J22" s="101"/>
      <c r="K22" s="102">
        <v>0.022</v>
      </c>
      <c r="L22" s="101">
        <v>0.081</v>
      </c>
      <c r="M22" s="103">
        <v>0.009</v>
      </c>
    </row>
    <row r="23" spans="1:13" ht="15">
      <c r="A23" s="104" t="s">
        <v>101</v>
      </c>
      <c r="B23" s="59"/>
      <c r="C23" s="59"/>
      <c r="D23" s="2"/>
      <c r="E23" s="105"/>
      <c r="F23" s="72"/>
      <c r="G23" s="72"/>
      <c r="H23" s="72"/>
      <c r="I23" s="72"/>
      <c r="J23" s="72"/>
      <c r="K23" s="73"/>
      <c r="L23" s="72"/>
      <c r="M23" s="74"/>
    </row>
    <row r="24" spans="1:13" ht="15">
      <c r="A24" s="52"/>
      <c r="B24" s="59"/>
      <c r="C24" s="59"/>
      <c r="D24" s="2"/>
      <c r="E24" s="105"/>
      <c r="F24" s="72"/>
      <c r="G24" s="72"/>
      <c r="H24" s="72"/>
      <c r="I24" s="72"/>
      <c r="J24" s="72"/>
      <c r="K24" s="73"/>
      <c r="L24" s="72"/>
      <c r="M24" s="74"/>
    </row>
    <row r="25" spans="1:13" ht="15.75">
      <c r="A25" s="190" t="s">
        <v>54</v>
      </c>
      <c r="B25" s="154"/>
      <c r="C25" s="154"/>
      <c r="D25" s="154"/>
      <c r="E25" s="154"/>
      <c r="F25" s="154"/>
      <c r="G25" s="154"/>
      <c r="H25" s="154"/>
      <c r="I25" s="154"/>
      <c r="J25" s="154"/>
      <c r="K25" s="154"/>
      <c r="L25" s="154"/>
      <c r="M25" s="191"/>
    </row>
    <row r="26" spans="1:13" ht="15.75" customHeight="1">
      <c r="A26" s="192" t="s">
        <v>70</v>
      </c>
      <c r="B26" s="193"/>
      <c r="C26" s="193"/>
      <c r="D26" s="129" t="s">
        <v>10</v>
      </c>
      <c r="E26" s="193"/>
      <c r="F26" s="129" t="s">
        <v>9</v>
      </c>
      <c r="G26" s="193"/>
      <c r="H26" s="129" t="s">
        <v>7</v>
      </c>
      <c r="I26" s="193"/>
      <c r="J26" s="75"/>
      <c r="K26" s="129" t="s">
        <v>71</v>
      </c>
      <c r="L26" s="215"/>
      <c r="M26" s="210" t="s">
        <v>51</v>
      </c>
    </row>
    <row r="27" spans="1:13" ht="31.5">
      <c r="A27" s="56" t="s">
        <v>73</v>
      </c>
      <c r="B27" s="47" t="s">
        <v>72</v>
      </c>
      <c r="C27" s="51" t="s">
        <v>11</v>
      </c>
      <c r="D27" s="193"/>
      <c r="E27" s="193"/>
      <c r="F27" s="193"/>
      <c r="G27" s="193"/>
      <c r="H27" s="193"/>
      <c r="I27" s="193"/>
      <c r="J27" s="47" t="s">
        <v>51</v>
      </c>
      <c r="K27" s="193"/>
      <c r="L27" s="215"/>
      <c r="M27" s="211"/>
    </row>
    <row r="28" spans="1:13" ht="15">
      <c r="A28" s="106">
        <v>0.077</v>
      </c>
      <c r="B28" s="101">
        <v>0.025</v>
      </c>
      <c r="C28" s="101">
        <v>0.1028</v>
      </c>
      <c r="D28" s="212">
        <v>0.047</v>
      </c>
      <c r="E28" s="213"/>
      <c r="F28" s="212">
        <v>0.29</v>
      </c>
      <c r="G28" s="213"/>
      <c r="H28" s="214">
        <v>0.409</v>
      </c>
      <c r="I28" s="213"/>
      <c r="J28" s="101">
        <v>0</v>
      </c>
      <c r="K28" s="212">
        <v>0</v>
      </c>
      <c r="L28" s="213"/>
      <c r="M28" s="103">
        <v>0.05</v>
      </c>
    </row>
    <row r="29" spans="1:13" ht="15">
      <c r="A29" s="89"/>
      <c r="B29" s="90"/>
      <c r="C29" s="90"/>
      <c r="D29" s="90"/>
      <c r="E29" s="91"/>
      <c r="F29" s="90"/>
      <c r="G29" s="90"/>
      <c r="H29" s="92"/>
      <c r="I29" s="91"/>
      <c r="J29" s="90"/>
      <c r="K29" s="90"/>
      <c r="L29" s="90"/>
      <c r="M29" s="93"/>
    </row>
    <row r="30" spans="1:13" ht="15">
      <c r="A30" s="84"/>
      <c r="B30" s="85"/>
      <c r="C30" s="85"/>
      <c r="D30" s="85"/>
      <c r="E30" s="86"/>
      <c r="F30" s="85"/>
      <c r="G30" s="85"/>
      <c r="H30" s="87"/>
      <c r="I30" s="86"/>
      <c r="J30" s="85"/>
      <c r="K30" s="85"/>
      <c r="L30" s="85"/>
      <c r="M30" s="88"/>
    </row>
    <row r="31" spans="1:13" ht="99.75" customHeight="1">
      <c r="A31" s="183" t="s">
        <v>79</v>
      </c>
      <c r="B31" s="184"/>
      <c r="C31" s="184"/>
      <c r="D31" s="184"/>
      <c r="E31" s="184"/>
      <c r="F31" s="184"/>
      <c r="G31" s="184"/>
      <c r="H31" s="184"/>
      <c r="I31" s="184"/>
      <c r="J31" s="184"/>
      <c r="K31" s="184"/>
      <c r="L31" s="184"/>
      <c r="M31" s="185"/>
    </row>
    <row r="32" spans="1:13" ht="10.5" customHeight="1">
      <c r="A32" s="34"/>
      <c r="B32" s="7"/>
      <c r="C32" s="7"/>
      <c r="D32" s="7"/>
      <c r="E32" s="7"/>
      <c r="F32" s="7"/>
      <c r="G32" s="7"/>
      <c r="H32" s="7"/>
      <c r="I32" s="7"/>
      <c r="J32" s="7"/>
      <c r="K32" s="7"/>
      <c r="L32" s="7"/>
      <c r="M32" s="19"/>
    </row>
    <row r="33" spans="1:13" ht="15.75" customHeight="1">
      <c r="A33" s="39"/>
      <c r="B33" s="216" t="s">
        <v>44</v>
      </c>
      <c r="C33" s="217"/>
      <c r="D33" s="218"/>
      <c r="E33" s="10"/>
      <c r="F33" s="124" t="s">
        <v>122</v>
      </c>
      <c r="G33" s="124"/>
      <c r="H33" s="125"/>
      <c r="I33" s="3"/>
      <c r="J33" s="2"/>
      <c r="K33" s="4"/>
      <c r="L33" s="2"/>
      <c r="M33" s="27"/>
    </row>
    <row r="34" spans="1:13" ht="15.75">
      <c r="A34" s="40"/>
      <c r="B34" s="219"/>
      <c r="C34" s="220"/>
      <c r="D34" s="221"/>
      <c r="E34" s="2"/>
      <c r="F34" s="5" t="s">
        <v>123</v>
      </c>
      <c r="G34" s="5"/>
      <c r="H34" s="5"/>
      <c r="I34" s="2"/>
      <c r="J34" s="2"/>
      <c r="K34" s="4"/>
      <c r="L34" s="2"/>
      <c r="M34" s="27"/>
    </row>
    <row r="35" spans="1:13" ht="15.75">
      <c r="A35" s="40"/>
      <c r="B35" s="20" t="s">
        <v>3</v>
      </c>
      <c r="C35" s="222" t="s">
        <v>43</v>
      </c>
      <c r="D35" s="135"/>
      <c r="E35" s="2"/>
      <c r="F35" s="173" t="s">
        <v>0</v>
      </c>
      <c r="G35" s="223"/>
      <c r="H35" s="223"/>
      <c r="I35" s="154"/>
      <c r="J35" s="45"/>
      <c r="K35" s="174">
        <v>46054</v>
      </c>
      <c r="L35" s="154"/>
      <c r="M35" s="27"/>
    </row>
    <row r="36" spans="1:13" ht="15.75">
      <c r="A36" s="40"/>
      <c r="B36" s="20" t="s">
        <v>34</v>
      </c>
      <c r="C36" s="163">
        <v>15</v>
      </c>
      <c r="D36" s="162"/>
      <c r="E36" s="126" t="s">
        <v>124</v>
      </c>
      <c r="F36" s="173" t="s">
        <v>1</v>
      </c>
      <c r="G36" s="154"/>
      <c r="H36" s="154"/>
      <c r="I36" s="154"/>
      <c r="J36" s="45"/>
      <c r="K36" s="174">
        <f>+K35*0.455</f>
        <v>20954.57</v>
      </c>
      <c r="L36" s="154"/>
      <c r="M36" s="35"/>
    </row>
    <row r="37" spans="1:13" ht="15.75">
      <c r="A37" s="40"/>
      <c r="B37" s="20" t="s">
        <v>35</v>
      </c>
      <c r="C37" s="163">
        <v>0</v>
      </c>
      <c r="D37" s="162"/>
      <c r="E37" s="79"/>
      <c r="F37" s="173" t="s">
        <v>2</v>
      </c>
      <c r="G37" s="154"/>
      <c r="H37" s="154"/>
      <c r="I37" s="154"/>
      <c r="J37" s="45"/>
      <c r="K37" s="174">
        <f>SUM(K35:K36)</f>
        <v>67008.57</v>
      </c>
      <c r="L37" s="154"/>
      <c r="M37" s="35"/>
    </row>
    <row r="38" spans="1:13" ht="15.75">
      <c r="A38" s="40"/>
      <c r="B38" s="20" t="s">
        <v>36</v>
      </c>
      <c r="C38" s="163">
        <v>0</v>
      </c>
      <c r="D38" s="162"/>
      <c r="E38" s="10"/>
      <c r="F38" s="175"/>
      <c r="G38" s="175"/>
      <c r="H38" s="175"/>
      <c r="I38" s="175"/>
      <c r="J38" s="78"/>
      <c r="K38" s="176"/>
      <c r="L38" s="177"/>
      <c r="M38" s="27"/>
    </row>
    <row r="39" spans="1:13" ht="15.75">
      <c r="A39" s="40"/>
      <c r="B39" s="20" t="s">
        <v>37</v>
      </c>
      <c r="C39" s="163">
        <v>0</v>
      </c>
      <c r="D39" s="162"/>
      <c r="E39" s="10"/>
      <c r="F39" s="164" t="s">
        <v>8</v>
      </c>
      <c r="G39" s="170"/>
      <c r="H39" s="170"/>
      <c r="I39" s="171"/>
      <c r="J39" s="36"/>
      <c r="K39" s="172">
        <v>20619</v>
      </c>
      <c r="L39" s="135"/>
      <c r="M39" s="27"/>
    </row>
    <row r="40" spans="1:13" ht="15.75">
      <c r="A40" s="40"/>
      <c r="B40" s="20" t="s">
        <v>38</v>
      </c>
      <c r="C40" s="163">
        <v>0</v>
      </c>
      <c r="D40" s="162"/>
      <c r="E40" s="10"/>
      <c r="F40" s="164" t="s">
        <v>5</v>
      </c>
      <c r="G40" s="165"/>
      <c r="H40" s="165"/>
      <c r="I40" s="135"/>
      <c r="J40" s="2"/>
      <c r="K40" s="172">
        <v>9381</v>
      </c>
      <c r="L40" s="135"/>
      <c r="M40" s="27"/>
    </row>
    <row r="41" spans="1:13" ht="15.75">
      <c r="A41" s="40"/>
      <c r="B41" s="20" t="s">
        <v>39</v>
      </c>
      <c r="C41" s="163">
        <v>0</v>
      </c>
      <c r="D41" s="162"/>
      <c r="E41" s="26"/>
      <c r="F41" s="164" t="s">
        <v>6</v>
      </c>
      <c r="G41" s="165"/>
      <c r="H41" s="165"/>
      <c r="I41" s="135"/>
      <c r="J41" s="1"/>
      <c r="K41" s="169">
        <v>30000</v>
      </c>
      <c r="L41" s="135"/>
      <c r="M41" s="27"/>
    </row>
    <row r="42" spans="1:13" ht="15.75">
      <c r="A42" s="40"/>
      <c r="B42" s="20" t="s">
        <v>40</v>
      </c>
      <c r="C42" s="163">
        <v>0</v>
      </c>
      <c r="D42" s="162"/>
      <c r="E42" s="23"/>
      <c r="F42" s="146" t="s">
        <v>76</v>
      </c>
      <c r="G42" s="146"/>
      <c r="H42" s="146"/>
      <c r="I42" s="146"/>
      <c r="J42" s="146"/>
      <c r="K42" s="146"/>
      <c r="L42" s="146"/>
      <c r="M42" s="147"/>
    </row>
    <row r="43" spans="1:13" ht="15.75">
      <c r="A43" s="40"/>
      <c r="B43" s="20" t="s">
        <v>4</v>
      </c>
      <c r="C43" s="161">
        <f>SUM(C36:C42)</f>
        <v>15</v>
      </c>
      <c r="D43" s="162"/>
      <c r="E43" s="23"/>
      <c r="F43" s="23"/>
      <c r="G43" s="23"/>
      <c r="H43" s="11"/>
      <c r="I43" s="2"/>
      <c r="J43" s="2"/>
      <c r="K43" s="4"/>
      <c r="L43" s="2"/>
      <c r="M43" s="27"/>
    </row>
    <row r="44" spans="1:13" ht="12.75" customHeight="1" thickBot="1">
      <c r="A44" s="29"/>
      <c r="B44" s="30"/>
      <c r="C44" s="31"/>
      <c r="D44" s="30"/>
      <c r="E44" s="30"/>
      <c r="F44" s="30"/>
      <c r="G44" s="30"/>
      <c r="H44" s="30"/>
      <c r="I44" s="30"/>
      <c r="J44" s="30"/>
      <c r="K44" s="32"/>
      <c r="L44" s="30"/>
      <c r="M44" s="33"/>
    </row>
    <row r="45" spans="1:13" ht="16.5" customHeight="1" thickTop="1">
      <c r="A45" s="2"/>
      <c r="B45" s="2"/>
      <c r="C45" s="5"/>
      <c r="D45" s="2"/>
      <c r="E45" s="2"/>
      <c r="F45" s="2"/>
      <c r="G45" s="2"/>
      <c r="H45" s="2"/>
      <c r="I45" s="2"/>
      <c r="J45" s="2"/>
      <c r="K45" s="4"/>
      <c r="L45" s="2"/>
      <c r="M45" s="2"/>
    </row>
    <row r="46" spans="1:13" ht="16.5" customHeight="1">
      <c r="A46" s="2"/>
      <c r="B46" s="2"/>
      <c r="C46" s="5"/>
      <c r="D46" s="2"/>
      <c r="E46" s="2"/>
      <c r="F46" s="2"/>
      <c r="G46" s="2"/>
      <c r="H46" s="2"/>
      <c r="I46" s="2"/>
      <c r="J46" s="2"/>
      <c r="K46" s="4"/>
      <c r="L46" s="2"/>
      <c r="M46" s="2"/>
    </row>
    <row r="47" spans="1:13" ht="16.5" thickBot="1">
      <c r="A47" s="6"/>
      <c r="B47" s="2"/>
      <c r="C47" s="2"/>
      <c r="D47" s="2"/>
      <c r="E47" s="2"/>
      <c r="F47" s="2"/>
      <c r="G47" s="2"/>
      <c r="H47" s="2"/>
      <c r="I47" s="4"/>
      <c r="J47" s="12"/>
      <c r="K47" s="4"/>
      <c r="L47" s="2"/>
      <c r="M47" s="2"/>
    </row>
    <row r="48" spans="1:14" ht="30.75" customHeight="1" thickBot="1" thickTop="1">
      <c r="A48" s="143" t="s">
        <v>42</v>
      </c>
      <c r="B48" s="144"/>
      <c r="C48" s="144"/>
      <c r="D48" s="144"/>
      <c r="E48" s="144"/>
      <c r="F48" s="144"/>
      <c r="G48" s="144"/>
      <c r="H48" s="144"/>
      <c r="I48" s="144"/>
      <c r="J48" s="144"/>
      <c r="K48" s="144"/>
      <c r="L48" s="144"/>
      <c r="M48" s="145"/>
      <c r="N48" s="8"/>
    </row>
    <row r="49" spans="1:14" ht="13.5" customHeight="1" thickTop="1">
      <c r="A49" s="41"/>
      <c r="B49" s="42"/>
      <c r="C49" s="42"/>
      <c r="D49" s="42"/>
      <c r="E49" s="42"/>
      <c r="F49" s="42"/>
      <c r="G49" s="42"/>
      <c r="H49" s="42"/>
      <c r="I49" s="42"/>
      <c r="J49" s="42"/>
      <c r="K49" s="42"/>
      <c r="L49" s="42"/>
      <c r="M49" s="43"/>
      <c r="N49" s="8"/>
    </row>
    <row r="50" spans="1:14" ht="47.25" customHeight="1">
      <c r="A50" s="140" t="s">
        <v>78</v>
      </c>
      <c r="B50" s="141"/>
      <c r="C50" s="141"/>
      <c r="D50" s="141"/>
      <c r="E50" s="141"/>
      <c r="F50" s="141"/>
      <c r="G50" s="141"/>
      <c r="H50" s="141"/>
      <c r="I50" s="141"/>
      <c r="J50" s="141"/>
      <c r="K50" s="141"/>
      <c r="L50" s="141"/>
      <c r="M50" s="142"/>
      <c r="N50" s="8"/>
    </row>
    <row r="51" spans="1:13" ht="19.5" customHeight="1">
      <c r="A51" s="166" t="s">
        <v>80</v>
      </c>
      <c r="B51" s="167"/>
      <c r="C51" s="167"/>
      <c r="D51" s="167"/>
      <c r="E51" s="167"/>
      <c r="F51" s="167"/>
      <c r="G51" s="167"/>
      <c r="H51" s="167"/>
      <c r="I51" s="167"/>
      <c r="J51" s="167"/>
      <c r="K51" s="167"/>
      <c r="L51" s="167"/>
      <c r="M51" s="168"/>
    </row>
    <row r="52" spans="1:13" ht="53.25" customHeight="1">
      <c r="A52" s="54" t="s">
        <v>3</v>
      </c>
      <c r="B52" s="47" t="s">
        <v>12</v>
      </c>
      <c r="C52" s="47" t="s">
        <v>13</v>
      </c>
      <c r="D52" s="47" t="s">
        <v>14</v>
      </c>
      <c r="E52" s="131" t="s">
        <v>77</v>
      </c>
      <c r="F52" s="128"/>
      <c r="G52" s="129" t="s">
        <v>15</v>
      </c>
      <c r="H52" s="130"/>
      <c r="I52" s="129" t="s">
        <v>45</v>
      </c>
      <c r="J52" s="130"/>
      <c r="K52" s="130"/>
      <c r="L52" s="131" t="s">
        <v>56</v>
      </c>
      <c r="M52" s="160"/>
    </row>
    <row r="53" spans="1:13" ht="15.75">
      <c r="A53" s="28" t="s">
        <v>34</v>
      </c>
      <c r="B53" s="14">
        <v>15</v>
      </c>
      <c r="C53" s="14">
        <f>120+B53</f>
        <v>135</v>
      </c>
      <c r="D53" s="14">
        <v>493</v>
      </c>
      <c r="E53" s="134">
        <v>15</v>
      </c>
      <c r="F53" s="135"/>
      <c r="G53" s="153">
        <f aca="true" t="shared" si="0" ref="G53:G59">+E53*$K$37</f>
        <v>1005128.55</v>
      </c>
      <c r="H53" s="154"/>
      <c r="I53" s="153">
        <f aca="true" t="shared" si="1" ref="I53:I59">+E53*$K$41</f>
        <v>450000</v>
      </c>
      <c r="J53" s="154"/>
      <c r="K53" s="154"/>
      <c r="L53" s="155">
        <v>0</v>
      </c>
      <c r="M53" s="156"/>
    </row>
    <row r="54" spans="1:13" ht="15.75">
      <c r="A54" s="28" t="s">
        <v>35</v>
      </c>
      <c r="B54" s="14">
        <v>0</v>
      </c>
      <c r="C54" s="14">
        <f aca="true" t="shared" si="2" ref="C54:C59">+C53+B54</f>
        <v>135</v>
      </c>
      <c r="D54" s="14">
        <v>511</v>
      </c>
      <c r="E54" s="134">
        <f>+E53+B53</f>
        <v>30</v>
      </c>
      <c r="F54" s="135"/>
      <c r="G54" s="153">
        <f t="shared" si="0"/>
        <v>2010257.1</v>
      </c>
      <c r="H54" s="154"/>
      <c r="I54" s="153">
        <f t="shared" si="1"/>
        <v>900000</v>
      </c>
      <c r="J54" s="154"/>
      <c r="K54" s="154"/>
      <c r="L54" s="155">
        <v>29794400</v>
      </c>
      <c r="M54" s="156"/>
    </row>
    <row r="55" spans="1:13" ht="15.75">
      <c r="A55" s="28" t="s">
        <v>36</v>
      </c>
      <c r="B55" s="14">
        <v>0</v>
      </c>
      <c r="C55" s="14">
        <f t="shared" si="2"/>
        <v>135</v>
      </c>
      <c r="D55" s="14">
        <v>523</v>
      </c>
      <c r="E55" s="134">
        <f>+E54+B53</f>
        <v>45</v>
      </c>
      <c r="F55" s="135"/>
      <c r="G55" s="153">
        <f t="shared" si="0"/>
        <v>3015385.6500000004</v>
      </c>
      <c r="H55" s="154"/>
      <c r="I55" s="153">
        <f t="shared" si="1"/>
        <v>1350000</v>
      </c>
      <c r="J55" s="154"/>
      <c r="K55" s="154"/>
      <c r="L55" s="155">
        <v>0</v>
      </c>
      <c r="M55" s="156"/>
    </row>
    <row r="56" spans="1:13" ht="15.75">
      <c r="A56" s="28" t="s">
        <v>37</v>
      </c>
      <c r="B56" s="14">
        <v>25</v>
      </c>
      <c r="C56" s="14">
        <f t="shared" si="2"/>
        <v>160</v>
      </c>
      <c r="D56" s="14">
        <f>+C56+C55+C54+C53</f>
        <v>565</v>
      </c>
      <c r="E56" s="134">
        <f>+E55+B56+B53</f>
        <v>85</v>
      </c>
      <c r="F56" s="135"/>
      <c r="G56" s="153">
        <f t="shared" si="0"/>
        <v>5695728.45</v>
      </c>
      <c r="H56" s="154"/>
      <c r="I56" s="153">
        <f t="shared" si="1"/>
        <v>2550000</v>
      </c>
      <c r="J56" s="154"/>
      <c r="K56" s="154"/>
      <c r="L56" s="136">
        <v>0</v>
      </c>
      <c r="M56" s="132"/>
    </row>
    <row r="57" spans="1:13" ht="15.75">
      <c r="A57" s="28" t="s">
        <v>38</v>
      </c>
      <c r="B57" s="14">
        <v>0</v>
      </c>
      <c r="C57" s="14">
        <f t="shared" si="2"/>
        <v>160</v>
      </c>
      <c r="D57" s="14">
        <f>+C57+C56+C55+C54</f>
        <v>590</v>
      </c>
      <c r="E57" s="134">
        <f>+E56+B56</f>
        <v>110</v>
      </c>
      <c r="F57" s="135"/>
      <c r="G57" s="153">
        <f t="shared" si="0"/>
        <v>7370942.700000001</v>
      </c>
      <c r="H57" s="154"/>
      <c r="I57" s="153">
        <f t="shared" si="1"/>
        <v>3300000</v>
      </c>
      <c r="J57" s="154"/>
      <c r="K57" s="154"/>
      <c r="L57" s="155">
        <v>0</v>
      </c>
      <c r="M57" s="156"/>
    </row>
    <row r="58" spans="1:13" ht="15.75">
      <c r="A58" s="28" t="s">
        <v>39</v>
      </c>
      <c r="B58" s="44">
        <v>0</v>
      </c>
      <c r="C58" s="14">
        <f t="shared" si="2"/>
        <v>160</v>
      </c>
      <c r="D58" s="14">
        <f>+C58+C57+C56+C55</f>
        <v>615</v>
      </c>
      <c r="E58" s="134">
        <f>+E57+B56</f>
        <v>135</v>
      </c>
      <c r="F58" s="135"/>
      <c r="G58" s="153">
        <f t="shared" si="0"/>
        <v>9046156.950000001</v>
      </c>
      <c r="H58" s="154"/>
      <c r="I58" s="153">
        <f t="shared" si="1"/>
        <v>4050000</v>
      </c>
      <c r="J58" s="154"/>
      <c r="K58" s="154"/>
      <c r="L58" s="155">
        <v>0</v>
      </c>
      <c r="M58" s="156"/>
    </row>
    <row r="59" spans="1:13" ht="15.75">
      <c r="A59" s="28" t="s">
        <v>40</v>
      </c>
      <c r="B59" s="44">
        <v>0</v>
      </c>
      <c r="C59" s="14">
        <f t="shared" si="2"/>
        <v>160</v>
      </c>
      <c r="D59" s="14">
        <f>+C59+C58+C57+C56</f>
        <v>640</v>
      </c>
      <c r="E59" s="151">
        <f>+E58+B56</f>
        <v>160</v>
      </c>
      <c r="F59" s="152"/>
      <c r="G59" s="153">
        <f t="shared" si="0"/>
        <v>10721371.200000001</v>
      </c>
      <c r="H59" s="154"/>
      <c r="I59" s="153">
        <f t="shared" si="1"/>
        <v>4800000</v>
      </c>
      <c r="J59" s="154"/>
      <c r="K59" s="154"/>
      <c r="L59" s="155">
        <v>0</v>
      </c>
      <c r="M59" s="156"/>
    </row>
    <row r="60" spans="1:13" ht="15.75">
      <c r="A60" s="28" t="s">
        <v>4</v>
      </c>
      <c r="B60" s="46"/>
      <c r="C60" s="46"/>
      <c r="D60" s="46"/>
      <c r="E60" s="157"/>
      <c r="F60" s="158"/>
      <c r="G60" s="159"/>
      <c r="H60" s="133"/>
      <c r="I60" s="159"/>
      <c r="J60" s="133"/>
      <c r="K60" s="133"/>
      <c r="L60" s="155">
        <f>SUM(L53:M59)</f>
        <v>29794400</v>
      </c>
      <c r="M60" s="156"/>
    </row>
    <row r="61" spans="1:13" ht="16.5" customHeight="1" hidden="1">
      <c r="A61" s="38"/>
      <c r="B61" s="3"/>
      <c r="C61" s="3"/>
      <c r="D61" s="3"/>
      <c r="E61" s="3"/>
      <c r="F61" s="3"/>
      <c r="G61" s="3"/>
      <c r="H61" s="3"/>
      <c r="I61" s="3"/>
      <c r="J61" s="3"/>
      <c r="K61" s="3"/>
      <c r="L61" s="24"/>
      <c r="M61" s="55"/>
    </row>
    <row r="62" spans="1:13" ht="16.5" customHeight="1" hidden="1">
      <c r="A62" s="38"/>
      <c r="B62" s="3"/>
      <c r="C62" s="3"/>
      <c r="D62" s="3"/>
      <c r="E62" s="3"/>
      <c r="F62" s="3"/>
      <c r="G62" s="3"/>
      <c r="H62" s="3"/>
      <c r="I62" s="3"/>
      <c r="J62" s="3"/>
      <c r="K62" s="3"/>
      <c r="L62" s="24"/>
      <c r="M62" s="55"/>
    </row>
    <row r="63" spans="1:13" ht="16.5" customHeight="1" hidden="1">
      <c r="A63" s="38"/>
      <c r="B63" s="3"/>
      <c r="C63" s="3"/>
      <c r="D63" s="3"/>
      <c r="E63" s="3"/>
      <c r="F63" s="3"/>
      <c r="G63" s="3"/>
      <c r="H63" s="3"/>
      <c r="I63" s="3"/>
      <c r="J63" s="3"/>
      <c r="K63" s="3"/>
      <c r="L63" s="24"/>
      <c r="M63" s="55"/>
    </row>
    <row r="64" spans="1:13" ht="16.5" customHeight="1" hidden="1">
      <c r="A64" s="38"/>
      <c r="B64" s="3"/>
      <c r="C64" s="3"/>
      <c r="D64" s="3"/>
      <c r="E64" s="3"/>
      <c r="F64" s="3"/>
      <c r="G64" s="3"/>
      <c r="H64" s="3"/>
      <c r="I64" s="3"/>
      <c r="J64" s="3"/>
      <c r="K64" s="3"/>
      <c r="L64" s="25"/>
      <c r="M64" s="55"/>
    </row>
    <row r="65" spans="1:13" ht="15" customHeight="1" hidden="1">
      <c r="A65" s="38"/>
      <c r="B65" s="3"/>
      <c r="C65" s="3"/>
      <c r="D65" s="3"/>
      <c r="E65" s="3"/>
      <c r="F65" s="3"/>
      <c r="G65" s="3"/>
      <c r="H65" s="3"/>
      <c r="I65" s="3"/>
      <c r="J65" s="3"/>
      <c r="K65" s="3"/>
      <c r="L65" s="3"/>
      <c r="M65" s="55"/>
    </row>
    <row r="66" spans="1:13" ht="15">
      <c r="A66" s="148" t="s">
        <v>76</v>
      </c>
      <c r="B66" s="149"/>
      <c r="C66" s="149"/>
      <c r="D66" s="149"/>
      <c r="E66" s="149"/>
      <c r="F66" s="149"/>
      <c r="G66" s="149"/>
      <c r="H66" s="149"/>
      <c r="I66" s="149"/>
      <c r="J66" s="149"/>
      <c r="K66" s="149"/>
      <c r="L66" s="149"/>
      <c r="M66" s="150"/>
    </row>
    <row r="67" spans="1:13" ht="15.75" thickBot="1">
      <c r="A67" s="137"/>
      <c r="B67" s="138"/>
      <c r="C67" s="138"/>
      <c r="D67" s="138"/>
      <c r="E67" s="138"/>
      <c r="F67" s="138"/>
      <c r="G67" s="138"/>
      <c r="H67" s="138"/>
      <c r="I67" s="138"/>
      <c r="J67" s="138"/>
      <c r="K67" s="138"/>
      <c r="L67" s="138"/>
      <c r="M67" s="139"/>
    </row>
    <row r="68" spans="1:13" ht="15.75" thickTop="1">
      <c r="A68" s="57"/>
      <c r="B68" s="57"/>
      <c r="C68" s="57"/>
      <c r="D68" s="57"/>
      <c r="E68" s="57"/>
      <c r="F68" s="57"/>
      <c r="G68" s="57"/>
      <c r="H68" s="57"/>
      <c r="I68" s="57"/>
      <c r="J68" s="57"/>
      <c r="K68" s="57"/>
      <c r="L68" s="57"/>
      <c r="M68" s="57"/>
    </row>
  </sheetData>
  <mergeCells count="100">
    <mergeCell ref="B33:D34"/>
    <mergeCell ref="K35:L35"/>
    <mergeCell ref="C36:D36"/>
    <mergeCell ref="F36:I36"/>
    <mergeCell ref="C35:D35"/>
    <mergeCell ref="F35:I35"/>
    <mergeCell ref="K36:L36"/>
    <mergeCell ref="M26:M27"/>
    <mergeCell ref="D28:E28"/>
    <mergeCell ref="F28:G28"/>
    <mergeCell ref="H28:I28"/>
    <mergeCell ref="K28:L28"/>
    <mergeCell ref="H26:I27"/>
    <mergeCell ref="K26:L27"/>
    <mergeCell ref="H15:H16"/>
    <mergeCell ref="K15:K16"/>
    <mergeCell ref="L15:L16"/>
    <mergeCell ref="M15:M16"/>
    <mergeCell ref="D15:D16"/>
    <mergeCell ref="E15:E16"/>
    <mergeCell ref="F15:F16"/>
    <mergeCell ref="G15:G16"/>
    <mergeCell ref="A1:M1"/>
    <mergeCell ref="A3:M3"/>
    <mergeCell ref="A5:M5"/>
    <mergeCell ref="A14:H14"/>
    <mergeCell ref="K14:M14"/>
    <mergeCell ref="A15:A16"/>
    <mergeCell ref="B15:B16"/>
    <mergeCell ref="C15:C16"/>
    <mergeCell ref="A20:C20"/>
    <mergeCell ref="A21:C21"/>
    <mergeCell ref="E21:F21"/>
    <mergeCell ref="E20:M20"/>
    <mergeCell ref="A31:M31"/>
    <mergeCell ref="A22:C22"/>
    <mergeCell ref="E22:F22"/>
    <mergeCell ref="A25:M25"/>
    <mergeCell ref="A26:C26"/>
    <mergeCell ref="D26:E27"/>
    <mergeCell ref="F26:G27"/>
    <mergeCell ref="C37:D37"/>
    <mergeCell ref="F37:I37"/>
    <mergeCell ref="K37:L37"/>
    <mergeCell ref="C38:D38"/>
    <mergeCell ref="F38:I38"/>
    <mergeCell ref="K38:L38"/>
    <mergeCell ref="C39:D39"/>
    <mergeCell ref="F39:I39"/>
    <mergeCell ref="K39:L39"/>
    <mergeCell ref="K40:L40"/>
    <mergeCell ref="C43:D43"/>
    <mergeCell ref="C40:D40"/>
    <mergeCell ref="F40:I40"/>
    <mergeCell ref="A51:M51"/>
    <mergeCell ref="C41:D41"/>
    <mergeCell ref="F41:I41"/>
    <mergeCell ref="K41:L41"/>
    <mergeCell ref="C42:D42"/>
    <mergeCell ref="E52:F52"/>
    <mergeCell ref="G52:H52"/>
    <mergeCell ref="I52:K52"/>
    <mergeCell ref="L52:M52"/>
    <mergeCell ref="E53:F53"/>
    <mergeCell ref="G53:H53"/>
    <mergeCell ref="I53:K53"/>
    <mergeCell ref="L53:M53"/>
    <mergeCell ref="E54:F54"/>
    <mergeCell ref="G54:H54"/>
    <mergeCell ref="I54:K54"/>
    <mergeCell ref="L54:M54"/>
    <mergeCell ref="E55:F55"/>
    <mergeCell ref="G55:H55"/>
    <mergeCell ref="I55:K55"/>
    <mergeCell ref="L55:M55"/>
    <mergeCell ref="E56:F56"/>
    <mergeCell ref="G56:H56"/>
    <mergeCell ref="I56:K56"/>
    <mergeCell ref="L56:M56"/>
    <mergeCell ref="E57:F57"/>
    <mergeCell ref="G57:H57"/>
    <mergeCell ref="I57:K57"/>
    <mergeCell ref="L57:M57"/>
    <mergeCell ref="G60:H60"/>
    <mergeCell ref="I60:K60"/>
    <mergeCell ref="L60:M60"/>
    <mergeCell ref="E58:F58"/>
    <mergeCell ref="G58:H58"/>
    <mergeCell ref="I58:K58"/>
    <mergeCell ref="L58:M58"/>
    <mergeCell ref="A67:M67"/>
    <mergeCell ref="A50:M50"/>
    <mergeCell ref="A48:M48"/>
    <mergeCell ref="F42:M42"/>
    <mergeCell ref="A66:M66"/>
    <mergeCell ref="E59:F59"/>
    <mergeCell ref="G59:H59"/>
    <mergeCell ref="I59:K59"/>
    <mergeCell ref="L59:M59"/>
    <mergeCell ref="E60:F60"/>
  </mergeCells>
  <printOptions/>
  <pageMargins left="0.75" right="0.75" top="1" bottom="1" header="0.5" footer="0.5"/>
  <pageSetup horizontalDpi="600" verticalDpi="600" orientation="portrait" scale="53" r:id="rId1"/>
</worksheet>
</file>

<file path=xl/worksheets/sheet2.xml><?xml version="1.0" encoding="utf-8"?>
<worksheet xmlns="http://schemas.openxmlformats.org/spreadsheetml/2006/main" xmlns:r="http://schemas.openxmlformats.org/officeDocument/2006/relationships">
  <dimension ref="A1:N70"/>
  <sheetViews>
    <sheetView zoomScale="75" zoomScaleNormal="75" workbookViewId="0" topLeftCell="A51">
      <selection activeCell="A68" sqref="A68:M68"/>
    </sheetView>
  </sheetViews>
  <sheetFormatPr defaultColWidth="8.88671875" defaultRowHeight="15"/>
  <cols>
    <col min="1" max="1" width="22.88671875" style="0" customWidth="1"/>
    <col min="2" max="9" width="9.77734375" style="0" customWidth="1"/>
    <col min="10" max="10" width="13.10546875" style="0" hidden="1" customWidth="1"/>
    <col min="11" max="11" width="9.6640625" style="0" customWidth="1"/>
    <col min="12" max="13" width="9.77734375" style="0" customWidth="1"/>
    <col min="14" max="14" width="14.3359375" style="0" customWidth="1"/>
    <col min="15" max="15" width="12.4453125" style="0" customWidth="1"/>
  </cols>
  <sheetData>
    <row r="1" spans="1:13" ht="27.75" customHeight="1">
      <c r="A1" s="197" t="s">
        <v>102</v>
      </c>
      <c r="B1" s="198"/>
      <c r="C1" s="198"/>
      <c r="D1" s="198"/>
      <c r="E1" s="198"/>
      <c r="F1" s="198"/>
      <c r="G1" s="198"/>
      <c r="H1" s="198"/>
      <c r="I1" s="198"/>
      <c r="J1" s="198"/>
      <c r="K1" s="198"/>
      <c r="L1" s="198"/>
      <c r="M1" s="198"/>
    </row>
    <row r="2" spans="1:14" ht="12" customHeight="1" thickBot="1">
      <c r="A2" s="13"/>
      <c r="B2" s="9"/>
      <c r="C2" s="9"/>
      <c r="D2" s="9"/>
      <c r="E2" s="9"/>
      <c r="F2" s="9"/>
      <c r="G2" s="9"/>
      <c r="H2" s="9"/>
      <c r="I2" s="9"/>
      <c r="J2" s="9"/>
      <c r="K2" s="9"/>
      <c r="L2" s="9"/>
      <c r="M2" s="9"/>
      <c r="N2" s="8"/>
    </row>
    <row r="3" spans="1:14" ht="30.75" customHeight="1" thickBot="1" thickTop="1">
      <c r="A3" s="143" t="s">
        <v>41</v>
      </c>
      <c r="B3" s="199"/>
      <c r="C3" s="199"/>
      <c r="D3" s="199"/>
      <c r="E3" s="199"/>
      <c r="F3" s="199"/>
      <c r="G3" s="199"/>
      <c r="H3" s="199"/>
      <c r="I3" s="199"/>
      <c r="J3" s="199"/>
      <c r="K3" s="199"/>
      <c r="L3" s="199"/>
      <c r="M3" s="200"/>
      <c r="N3" s="8"/>
    </row>
    <row r="4" spans="1:14" ht="12.75" customHeight="1" thickTop="1">
      <c r="A4" s="41"/>
      <c r="B4" s="42"/>
      <c r="C4" s="42"/>
      <c r="D4" s="42"/>
      <c r="E4" s="42"/>
      <c r="F4" s="42"/>
      <c r="G4" s="42"/>
      <c r="H4" s="42"/>
      <c r="I4" s="42"/>
      <c r="J4" s="42"/>
      <c r="K4" s="42"/>
      <c r="L4" s="42"/>
      <c r="M4" s="43"/>
      <c r="N4" s="8"/>
    </row>
    <row r="5" spans="1:13" ht="20.25" customHeight="1" thickBot="1">
      <c r="A5" s="201" t="s">
        <v>16</v>
      </c>
      <c r="B5" s="202"/>
      <c r="C5" s="202"/>
      <c r="D5" s="202"/>
      <c r="E5" s="202"/>
      <c r="F5" s="202"/>
      <c r="G5" s="202"/>
      <c r="H5" s="202"/>
      <c r="I5" s="202"/>
      <c r="J5" s="202"/>
      <c r="K5" s="202"/>
      <c r="L5" s="202"/>
      <c r="M5" s="203"/>
    </row>
    <row r="6" spans="1:13" ht="19.5" customHeight="1" thickTop="1">
      <c r="A6" s="15"/>
      <c r="B6" s="17" t="s">
        <v>19</v>
      </c>
      <c r="C6" s="17" t="s">
        <v>20</v>
      </c>
      <c r="D6" s="17" t="s">
        <v>21</v>
      </c>
      <c r="E6" s="17" t="s">
        <v>28</v>
      </c>
      <c r="F6" s="17" t="s">
        <v>29</v>
      </c>
      <c r="G6" s="17" t="s">
        <v>22</v>
      </c>
      <c r="H6" s="17" t="s">
        <v>23</v>
      </c>
      <c r="I6" s="17" t="s">
        <v>24</v>
      </c>
      <c r="J6" s="17" t="s">
        <v>24</v>
      </c>
      <c r="K6" s="17" t="s">
        <v>30</v>
      </c>
      <c r="L6" s="17" t="s">
        <v>25</v>
      </c>
      <c r="M6" s="18" t="s">
        <v>26</v>
      </c>
    </row>
    <row r="7" spans="1:13" ht="15.75">
      <c r="A7" s="16" t="s">
        <v>17</v>
      </c>
      <c r="B7" s="107">
        <v>1993</v>
      </c>
      <c r="C7" s="107">
        <v>1935</v>
      </c>
      <c r="D7" s="107">
        <v>1750</v>
      </c>
      <c r="E7" s="107">
        <v>1680</v>
      </c>
      <c r="F7" s="107">
        <v>1611</v>
      </c>
      <c r="G7" s="107">
        <v>1506</v>
      </c>
      <c r="H7" s="107">
        <v>1465</v>
      </c>
      <c r="I7" s="107">
        <v>1492</v>
      </c>
      <c r="J7" s="108"/>
      <c r="K7" s="107">
        <v>1585</v>
      </c>
      <c r="L7" s="107">
        <v>1726</v>
      </c>
      <c r="M7" s="109">
        <v>1822</v>
      </c>
    </row>
    <row r="8" spans="1:13" ht="15.75">
      <c r="A8" s="16" t="s">
        <v>18</v>
      </c>
      <c r="B8" s="107">
        <v>168</v>
      </c>
      <c r="C8" s="107">
        <v>139</v>
      </c>
      <c r="D8" s="107">
        <v>161</v>
      </c>
      <c r="E8" s="107">
        <v>154</v>
      </c>
      <c r="F8" s="107">
        <v>153</v>
      </c>
      <c r="G8" s="107">
        <v>160</v>
      </c>
      <c r="H8" s="107">
        <v>168</v>
      </c>
      <c r="I8" s="107">
        <v>171</v>
      </c>
      <c r="J8" s="108"/>
      <c r="K8" s="107">
        <v>190</v>
      </c>
      <c r="L8" s="107">
        <v>195</v>
      </c>
      <c r="M8" s="109">
        <v>200</v>
      </c>
    </row>
    <row r="9" spans="1:13" ht="16.5" thickBot="1">
      <c r="A9" s="22" t="s">
        <v>31</v>
      </c>
      <c r="B9" s="110">
        <v>101</v>
      </c>
      <c r="C9" s="110">
        <v>102</v>
      </c>
      <c r="D9" s="110">
        <v>99</v>
      </c>
      <c r="E9" s="110">
        <v>99</v>
      </c>
      <c r="F9" s="110">
        <v>95</v>
      </c>
      <c r="G9" s="110">
        <v>96</v>
      </c>
      <c r="H9" s="110">
        <v>102</v>
      </c>
      <c r="I9" s="110">
        <v>102</v>
      </c>
      <c r="J9" s="111"/>
      <c r="K9" s="110">
        <v>120</v>
      </c>
      <c r="L9" s="110">
        <v>120</v>
      </c>
      <c r="M9" s="112">
        <v>120</v>
      </c>
    </row>
    <row r="10" spans="1:13" ht="16.5" thickTop="1">
      <c r="A10" s="21" t="s">
        <v>32</v>
      </c>
      <c r="B10" s="113">
        <v>379</v>
      </c>
      <c r="C10" s="113">
        <v>385</v>
      </c>
      <c r="D10" s="113">
        <v>389</v>
      </c>
      <c r="E10" s="113">
        <v>383</v>
      </c>
      <c r="F10" s="113">
        <v>391</v>
      </c>
      <c r="G10" s="113">
        <v>388</v>
      </c>
      <c r="H10" s="113">
        <v>397</v>
      </c>
      <c r="I10" s="113">
        <v>397</v>
      </c>
      <c r="J10" s="114"/>
      <c r="K10" s="113">
        <v>411</v>
      </c>
      <c r="L10" s="113">
        <v>441</v>
      </c>
      <c r="M10" s="115">
        <v>456</v>
      </c>
    </row>
    <row r="11" spans="1:13" ht="15.75">
      <c r="A11" s="16" t="s">
        <v>33</v>
      </c>
      <c r="B11" s="107">
        <v>381</v>
      </c>
      <c r="C11" s="107">
        <v>381</v>
      </c>
      <c r="D11" s="107">
        <v>385</v>
      </c>
      <c r="E11" s="107">
        <v>385</v>
      </c>
      <c r="F11" s="107">
        <v>385</v>
      </c>
      <c r="G11" s="107">
        <v>401</v>
      </c>
      <c r="H11" s="107">
        <v>401</v>
      </c>
      <c r="I11" s="107">
        <v>401</v>
      </c>
      <c r="J11" s="108"/>
      <c r="K11" s="107">
        <v>401</v>
      </c>
      <c r="L11" s="107">
        <v>412</v>
      </c>
      <c r="M11" s="109">
        <v>422</v>
      </c>
    </row>
    <row r="12" spans="1:13" ht="15">
      <c r="A12" s="49" t="s">
        <v>27</v>
      </c>
      <c r="B12" s="3"/>
      <c r="C12" s="3"/>
      <c r="D12" s="2"/>
      <c r="E12" s="2"/>
      <c r="F12" s="2"/>
      <c r="G12" s="2"/>
      <c r="H12" s="2"/>
      <c r="I12" s="2"/>
      <c r="J12" s="2"/>
      <c r="K12" s="4"/>
      <c r="L12" s="2"/>
      <c r="M12" s="27"/>
    </row>
    <row r="13" spans="1:13" ht="15">
      <c r="A13" s="49"/>
      <c r="B13" s="3"/>
      <c r="C13" s="3"/>
      <c r="D13" s="2"/>
      <c r="E13" s="2"/>
      <c r="F13" s="2"/>
      <c r="G13" s="2"/>
      <c r="H13" s="2"/>
      <c r="I13" s="2"/>
      <c r="J13" s="2"/>
      <c r="K13" s="4"/>
      <c r="L13" s="2"/>
      <c r="M13" s="27"/>
    </row>
    <row r="14" spans="1:13" ht="15.75">
      <c r="A14" s="204" t="s">
        <v>66</v>
      </c>
      <c r="B14" s="205"/>
      <c r="C14" s="205"/>
      <c r="D14" s="205"/>
      <c r="E14" s="205"/>
      <c r="F14" s="205"/>
      <c r="G14" s="205"/>
      <c r="H14" s="205"/>
      <c r="I14" s="2"/>
      <c r="J14" s="2"/>
      <c r="K14" s="206" t="s">
        <v>65</v>
      </c>
      <c r="L14" s="205"/>
      <c r="M14" s="207"/>
    </row>
    <row r="15" spans="1:13" ht="15.75" customHeight="1">
      <c r="A15" s="194" t="s">
        <v>63</v>
      </c>
      <c r="B15" s="129" t="s">
        <v>61</v>
      </c>
      <c r="C15" s="129" t="s">
        <v>62</v>
      </c>
      <c r="D15" s="129" t="s">
        <v>57</v>
      </c>
      <c r="E15" s="129" t="s">
        <v>58</v>
      </c>
      <c r="F15" s="129" t="s">
        <v>59</v>
      </c>
      <c r="G15" s="129" t="s">
        <v>60</v>
      </c>
      <c r="H15" s="129" t="s">
        <v>64</v>
      </c>
      <c r="I15" s="2"/>
      <c r="J15" s="2"/>
      <c r="K15" s="208" t="s">
        <v>67</v>
      </c>
      <c r="L15" s="129" t="s">
        <v>68</v>
      </c>
      <c r="M15" s="209" t="s">
        <v>69</v>
      </c>
    </row>
    <row r="16" spans="1:13" ht="15">
      <c r="A16" s="194"/>
      <c r="B16" s="129"/>
      <c r="C16" s="129"/>
      <c r="D16" s="129"/>
      <c r="E16" s="129"/>
      <c r="F16" s="129"/>
      <c r="G16" s="129"/>
      <c r="H16" s="129"/>
      <c r="I16" s="2"/>
      <c r="J16" s="2"/>
      <c r="K16" s="129"/>
      <c r="L16" s="129"/>
      <c r="M16" s="209"/>
    </row>
    <row r="17" spans="1:14" s="48" customFormat="1" ht="15">
      <c r="A17" s="116">
        <v>0.993</v>
      </c>
      <c r="B17" s="117">
        <v>0.503</v>
      </c>
      <c r="C17" s="117">
        <v>0.497</v>
      </c>
      <c r="D17" s="117">
        <v>0.639</v>
      </c>
      <c r="E17" s="117">
        <v>0.063</v>
      </c>
      <c r="F17" s="117">
        <v>0.095</v>
      </c>
      <c r="G17" s="117">
        <v>0.181</v>
      </c>
      <c r="H17" s="117">
        <v>0.022</v>
      </c>
      <c r="I17" s="3"/>
      <c r="J17" s="3"/>
      <c r="K17" s="118">
        <v>597</v>
      </c>
      <c r="L17" s="119">
        <f>162/597</f>
        <v>0.271356783919598</v>
      </c>
      <c r="M17" s="120">
        <f>435/597</f>
        <v>0.7286432160804021</v>
      </c>
      <c r="N17" s="121"/>
    </row>
    <row r="18" spans="1:13" s="48" customFormat="1" ht="15.75">
      <c r="A18" s="69"/>
      <c r="B18" s="53"/>
      <c r="C18" s="53"/>
      <c r="D18" s="53"/>
      <c r="E18" s="53"/>
      <c r="F18" s="53"/>
      <c r="G18" s="53"/>
      <c r="H18" s="53"/>
      <c r="I18" s="3"/>
      <c r="J18" s="3"/>
      <c r="K18" s="53"/>
      <c r="L18" s="53"/>
      <c r="M18" s="70"/>
    </row>
    <row r="19" spans="1:13" ht="16.5" customHeight="1">
      <c r="A19" s="37"/>
      <c r="B19" s="3"/>
      <c r="C19" s="3"/>
      <c r="D19" s="2"/>
      <c r="E19" s="2"/>
      <c r="F19" s="2"/>
      <c r="G19" s="2"/>
      <c r="H19" s="2"/>
      <c r="I19" s="2"/>
      <c r="J19" s="2"/>
      <c r="K19" s="4"/>
      <c r="L19" s="2"/>
      <c r="M19" s="27"/>
    </row>
    <row r="20" spans="1:13" ht="15.75">
      <c r="A20" s="195" t="s">
        <v>74</v>
      </c>
      <c r="B20" s="196"/>
      <c r="C20" s="196"/>
      <c r="D20" s="50"/>
      <c r="E20" s="181" t="s">
        <v>52</v>
      </c>
      <c r="F20" s="181"/>
      <c r="G20" s="181"/>
      <c r="H20" s="181"/>
      <c r="I20" s="181"/>
      <c r="J20" s="181"/>
      <c r="K20" s="181"/>
      <c r="L20" s="181"/>
      <c r="M20" s="182"/>
    </row>
    <row r="21" spans="1:13" ht="30" customHeight="1">
      <c r="A21" s="178" t="s">
        <v>75</v>
      </c>
      <c r="B21" s="179"/>
      <c r="C21" s="180"/>
      <c r="D21" s="3"/>
      <c r="E21" s="129" t="s">
        <v>46</v>
      </c>
      <c r="F21" s="129"/>
      <c r="G21" s="47" t="s">
        <v>53</v>
      </c>
      <c r="H21" s="51" t="s">
        <v>47</v>
      </c>
      <c r="I21" s="47" t="s">
        <v>48</v>
      </c>
      <c r="J21" s="47" t="s">
        <v>49</v>
      </c>
      <c r="K21" s="47" t="s">
        <v>55</v>
      </c>
      <c r="L21" s="47" t="s">
        <v>50</v>
      </c>
      <c r="M21" s="58" t="s">
        <v>51</v>
      </c>
    </row>
    <row r="22" spans="1:13" ht="15">
      <c r="A22" s="186">
        <v>304319643</v>
      </c>
      <c r="B22" s="187"/>
      <c r="C22" s="188"/>
      <c r="D22" s="2"/>
      <c r="E22" s="189">
        <f>((49024115/(49024115+969689+6480106)*57910522)/304319643)</f>
        <v>0.1651921474283152</v>
      </c>
      <c r="F22" s="189"/>
      <c r="G22" s="101">
        <f>+((6480106+969689)/(6480106+969689+49024115)*57910522)/304319643</f>
        <v>0.02510290362101846</v>
      </c>
      <c r="H22" s="101">
        <f>113669079/304319643</f>
        <v>0.373518705133339</v>
      </c>
      <c r="I22" s="101">
        <f>+(57979422+3228293+632049)/304319643</f>
        <v>0.2032066132517118</v>
      </c>
      <c r="J22" s="101"/>
      <c r="K22" s="102">
        <f>6008958/304319643</f>
        <v>0.019745547611594694</v>
      </c>
      <c r="L22" s="101">
        <f>39327595/304319643</f>
        <v>0.12923120772719887</v>
      </c>
      <c r="M22" s="103">
        <f>+(13136563+12427142)/304319643</f>
        <v>0.08400280950645042</v>
      </c>
    </row>
    <row r="23" spans="1:13" ht="15">
      <c r="A23" s="52"/>
      <c r="B23" s="59"/>
      <c r="C23" s="59"/>
      <c r="D23" s="2"/>
      <c r="E23" s="72"/>
      <c r="F23" s="72"/>
      <c r="G23" s="72"/>
      <c r="H23" s="72"/>
      <c r="I23" s="72"/>
      <c r="J23" s="72"/>
      <c r="K23" s="73"/>
      <c r="L23" s="72"/>
      <c r="M23" s="74"/>
    </row>
    <row r="24" spans="1:13" ht="15">
      <c r="A24" s="52"/>
      <c r="B24" s="59"/>
      <c r="C24" s="59"/>
      <c r="D24" s="2"/>
      <c r="E24" s="72"/>
      <c r="F24" s="72"/>
      <c r="G24" s="72"/>
      <c r="H24" s="72"/>
      <c r="I24" s="72"/>
      <c r="J24" s="72"/>
      <c r="K24" s="73"/>
      <c r="L24" s="72"/>
      <c r="M24" s="74"/>
    </row>
    <row r="25" spans="1:13" ht="15.75">
      <c r="A25" s="190" t="s">
        <v>54</v>
      </c>
      <c r="B25" s="154"/>
      <c r="C25" s="154"/>
      <c r="D25" s="154"/>
      <c r="E25" s="154"/>
      <c r="F25" s="154"/>
      <c r="G25" s="154"/>
      <c r="H25" s="154"/>
      <c r="I25" s="154"/>
      <c r="J25" s="154"/>
      <c r="K25" s="154"/>
      <c r="L25" s="154"/>
      <c r="M25" s="191"/>
    </row>
    <row r="26" spans="1:13" ht="15.75">
      <c r="A26" s="192" t="s">
        <v>70</v>
      </c>
      <c r="B26" s="193"/>
      <c r="C26" s="193"/>
      <c r="D26" s="129" t="s">
        <v>10</v>
      </c>
      <c r="E26" s="193"/>
      <c r="F26" s="129" t="s">
        <v>9</v>
      </c>
      <c r="G26" s="193"/>
      <c r="H26" s="129" t="s">
        <v>7</v>
      </c>
      <c r="I26" s="193"/>
      <c r="J26" s="75"/>
      <c r="K26" s="129" t="s">
        <v>71</v>
      </c>
      <c r="L26" s="215"/>
      <c r="M26" s="210" t="s">
        <v>51</v>
      </c>
    </row>
    <row r="27" spans="1:13" ht="31.5">
      <c r="A27" s="56" t="s">
        <v>73</v>
      </c>
      <c r="B27" s="47" t="s">
        <v>72</v>
      </c>
      <c r="C27" s="51" t="s">
        <v>11</v>
      </c>
      <c r="D27" s="193"/>
      <c r="E27" s="193"/>
      <c r="F27" s="193"/>
      <c r="G27" s="193"/>
      <c r="H27" s="193"/>
      <c r="I27" s="193"/>
      <c r="J27" s="47" t="s">
        <v>51</v>
      </c>
      <c r="K27" s="193"/>
      <c r="L27" s="215"/>
      <c r="M27" s="211"/>
    </row>
    <row r="28" spans="1:13" ht="15">
      <c r="A28" s="122">
        <v>0.13</v>
      </c>
      <c r="B28" s="123">
        <v>0.0487</v>
      </c>
      <c r="C28" s="101">
        <v>0.156</v>
      </c>
      <c r="D28" s="212">
        <v>0.0582</v>
      </c>
      <c r="E28" s="213"/>
      <c r="F28" s="212">
        <v>0.1159</v>
      </c>
      <c r="G28" s="213"/>
      <c r="H28" s="214">
        <v>0.3546</v>
      </c>
      <c r="I28" s="213"/>
      <c r="J28" s="101">
        <v>0</v>
      </c>
      <c r="K28" s="212">
        <v>0.104</v>
      </c>
      <c r="L28" s="213"/>
      <c r="M28" s="103">
        <v>0.0326</v>
      </c>
    </row>
    <row r="29" spans="1:13" ht="15">
      <c r="A29" s="89"/>
      <c r="B29" s="90"/>
      <c r="C29" s="90"/>
      <c r="D29" s="90"/>
      <c r="E29" s="91"/>
      <c r="F29" s="90"/>
      <c r="G29" s="90"/>
      <c r="H29" s="92"/>
      <c r="I29" s="91"/>
      <c r="J29" s="90"/>
      <c r="K29" s="90"/>
      <c r="L29" s="90"/>
      <c r="M29" s="93"/>
    </row>
    <row r="30" spans="1:13" ht="15">
      <c r="A30" s="84"/>
      <c r="B30" s="85"/>
      <c r="C30" s="85"/>
      <c r="D30" s="85"/>
      <c r="E30" s="86"/>
      <c r="F30" s="85"/>
      <c r="G30" s="85"/>
      <c r="H30" s="87"/>
      <c r="I30" s="86"/>
      <c r="J30" s="85"/>
      <c r="K30" s="85"/>
      <c r="L30" s="85"/>
      <c r="M30" s="88"/>
    </row>
    <row r="31" spans="1:13" ht="99.75" customHeight="1">
      <c r="A31" s="183" t="s">
        <v>103</v>
      </c>
      <c r="B31" s="184"/>
      <c r="C31" s="184"/>
      <c r="D31" s="184"/>
      <c r="E31" s="184"/>
      <c r="F31" s="184"/>
      <c r="G31" s="184"/>
      <c r="H31" s="184"/>
      <c r="I31" s="184"/>
      <c r="J31" s="184"/>
      <c r="K31" s="184"/>
      <c r="L31" s="184"/>
      <c r="M31" s="185"/>
    </row>
    <row r="32" spans="1:13" ht="10.5" customHeight="1">
      <c r="A32" s="34"/>
      <c r="B32" s="7"/>
      <c r="C32" s="7"/>
      <c r="D32" s="7"/>
      <c r="E32" s="7"/>
      <c r="F32" s="7"/>
      <c r="G32" s="7"/>
      <c r="H32" s="7"/>
      <c r="I32" s="7"/>
      <c r="J32" s="7"/>
      <c r="K32" s="7"/>
      <c r="L32" s="7"/>
      <c r="M32" s="19"/>
    </row>
    <row r="33" spans="1:13" ht="15.75">
      <c r="A33" s="39"/>
      <c r="B33" s="216" t="s">
        <v>44</v>
      </c>
      <c r="C33" s="217"/>
      <c r="D33" s="218"/>
      <c r="E33" s="10"/>
      <c r="F33" s="10"/>
      <c r="G33" s="10"/>
      <c r="H33" s="24"/>
      <c r="I33" s="3"/>
      <c r="J33" s="2"/>
      <c r="K33" s="4"/>
      <c r="L33" s="2"/>
      <c r="M33" s="27"/>
    </row>
    <row r="34" spans="1:13" ht="15.75">
      <c r="A34" s="40"/>
      <c r="B34" s="219"/>
      <c r="C34" s="220"/>
      <c r="D34" s="221"/>
      <c r="E34" s="2"/>
      <c r="F34" s="175"/>
      <c r="G34" s="175"/>
      <c r="H34" s="175"/>
      <c r="I34" s="176"/>
      <c r="J34" s="177"/>
      <c r="K34" s="177"/>
      <c r="L34" s="2"/>
      <c r="M34" s="27"/>
    </row>
    <row r="35" spans="1:13" ht="15.75">
      <c r="A35" s="40"/>
      <c r="B35" s="20" t="s">
        <v>3</v>
      </c>
      <c r="C35" s="222" t="s">
        <v>43</v>
      </c>
      <c r="D35" s="135"/>
      <c r="E35" s="2"/>
      <c r="F35" s="173" t="s">
        <v>0</v>
      </c>
      <c r="G35" s="223"/>
      <c r="H35" s="223"/>
      <c r="I35" s="154"/>
      <c r="J35" s="45"/>
      <c r="K35" s="174">
        <v>63500</v>
      </c>
      <c r="L35" s="154"/>
      <c r="M35" s="27"/>
    </row>
    <row r="36" spans="1:13" ht="15.75">
      <c r="A36" s="40"/>
      <c r="B36" s="20" t="s">
        <v>34</v>
      </c>
      <c r="C36" s="163">
        <v>20</v>
      </c>
      <c r="D36" s="162"/>
      <c r="E36" s="2"/>
      <c r="F36" s="173" t="s">
        <v>1</v>
      </c>
      <c r="G36" s="154"/>
      <c r="H36" s="154"/>
      <c r="I36" s="154"/>
      <c r="J36" s="45"/>
      <c r="K36" s="174">
        <v>24700</v>
      </c>
      <c r="L36" s="154"/>
      <c r="M36" s="35"/>
    </row>
    <row r="37" spans="1:13" ht="15.75">
      <c r="A37" s="40"/>
      <c r="B37" s="20" t="s">
        <v>35</v>
      </c>
      <c r="C37" s="163">
        <v>20</v>
      </c>
      <c r="D37" s="235"/>
      <c r="E37" s="79"/>
      <c r="F37" s="173" t="s">
        <v>2</v>
      </c>
      <c r="G37" s="154"/>
      <c r="H37" s="154"/>
      <c r="I37" s="154"/>
      <c r="J37" s="45"/>
      <c r="K37" s="174">
        <f>SUM(K35:K36)</f>
        <v>88200</v>
      </c>
      <c r="L37" s="154"/>
      <c r="M37" s="35"/>
    </row>
    <row r="38" spans="1:13" ht="15.75">
      <c r="A38" s="40"/>
      <c r="B38" s="20" t="s">
        <v>36</v>
      </c>
      <c r="C38" s="163">
        <v>0</v>
      </c>
      <c r="D38" s="235"/>
      <c r="E38" s="10"/>
      <c r="F38" s="175"/>
      <c r="G38" s="175"/>
      <c r="H38" s="175"/>
      <c r="I38" s="175"/>
      <c r="J38" s="78"/>
      <c r="K38" s="176"/>
      <c r="L38" s="177"/>
      <c r="M38" s="27"/>
    </row>
    <row r="39" spans="1:13" ht="15.75">
      <c r="A39" s="40"/>
      <c r="B39" s="20" t="s">
        <v>37</v>
      </c>
      <c r="C39" s="163">
        <v>0</v>
      </c>
      <c r="D39" s="235"/>
      <c r="E39" s="10"/>
      <c r="F39" s="164" t="s">
        <v>8</v>
      </c>
      <c r="G39" s="170"/>
      <c r="H39" s="170"/>
      <c r="I39" s="171"/>
      <c r="J39" s="36"/>
      <c r="K39" s="172">
        <v>17000</v>
      </c>
      <c r="L39" s="135"/>
      <c r="M39" s="27"/>
    </row>
    <row r="40" spans="1:13" ht="15.75">
      <c r="A40" s="40"/>
      <c r="B40" s="20" t="s">
        <v>38</v>
      </c>
      <c r="C40" s="163">
        <v>0</v>
      </c>
      <c r="D40" s="235"/>
      <c r="E40" s="10"/>
      <c r="F40" s="164" t="s">
        <v>5</v>
      </c>
      <c r="G40" s="165"/>
      <c r="H40" s="165"/>
      <c r="I40" s="135"/>
      <c r="J40" s="2"/>
      <c r="K40" s="172">
        <v>9600</v>
      </c>
      <c r="L40" s="135"/>
      <c r="M40" s="27"/>
    </row>
    <row r="41" spans="1:13" ht="15.75">
      <c r="A41" s="40"/>
      <c r="B41" s="20" t="s">
        <v>39</v>
      </c>
      <c r="C41" s="163">
        <v>0</v>
      </c>
      <c r="D41" s="235"/>
      <c r="E41" s="26"/>
      <c r="F41" s="164" t="s">
        <v>6</v>
      </c>
      <c r="G41" s="165"/>
      <c r="H41" s="165"/>
      <c r="I41" s="135"/>
      <c r="J41" s="1"/>
      <c r="K41" s="169">
        <f>SUM(K39:K40)</f>
        <v>26600</v>
      </c>
      <c r="L41" s="135"/>
      <c r="M41" s="27"/>
    </row>
    <row r="42" spans="1:13" ht="15.75">
      <c r="A42" s="40"/>
      <c r="B42" s="20" t="s">
        <v>40</v>
      </c>
      <c r="C42" s="163">
        <v>0</v>
      </c>
      <c r="D42" s="235"/>
      <c r="E42" s="23"/>
      <c r="F42" s="146" t="s">
        <v>76</v>
      </c>
      <c r="G42" s="239"/>
      <c r="H42" s="239"/>
      <c r="I42" s="239"/>
      <c r="J42" s="239"/>
      <c r="K42" s="239"/>
      <c r="L42" s="239"/>
      <c r="M42" s="240"/>
    </row>
    <row r="43" spans="1:13" ht="15.75">
      <c r="A43" s="40"/>
      <c r="B43" s="20" t="s">
        <v>4</v>
      </c>
      <c r="C43" s="161">
        <f>SUM(C36:C42)</f>
        <v>40</v>
      </c>
      <c r="D43" s="162"/>
      <c r="E43" s="23"/>
      <c r="F43" s="23"/>
      <c r="G43" s="23"/>
      <c r="H43" s="11"/>
      <c r="I43" s="2"/>
      <c r="J43" s="2"/>
      <c r="K43" s="4"/>
      <c r="L43" s="2"/>
      <c r="M43" s="27"/>
    </row>
    <row r="44" spans="1:13" ht="12.75" customHeight="1" thickBot="1">
      <c r="A44" s="29"/>
      <c r="B44" s="30"/>
      <c r="C44" s="31"/>
      <c r="D44" s="30"/>
      <c r="E44" s="30"/>
      <c r="F44" s="30"/>
      <c r="G44" s="30"/>
      <c r="H44" s="30"/>
      <c r="I44" s="30"/>
      <c r="J44" s="30"/>
      <c r="K44" s="32"/>
      <c r="L44" s="30"/>
      <c r="M44" s="33"/>
    </row>
    <row r="45" spans="1:13" ht="16.5" customHeight="1" thickTop="1">
      <c r="A45" s="2"/>
      <c r="B45" s="2"/>
      <c r="C45" s="5"/>
      <c r="D45" s="2"/>
      <c r="E45" s="2"/>
      <c r="F45" s="2"/>
      <c r="G45" s="2"/>
      <c r="H45" s="2"/>
      <c r="I45" s="2"/>
      <c r="J45" s="2"/>
      <c r="K45" s="4"/>
      <c r="L45" s="2"/>
      <c r="M45" s="2"/>
    </row>
    <row r="46" spans="1:13" ht="16.5" customHeight="1">
      <c r="A46" s="2"/>
      <c r="B46" s="2"/>
      <c r="C46" s="5"/>
      <c r="D46" s="2"/>
      <c r="E46" s="2"/>
      <c r="F46" s="2"/>
      <c r="G46" s="2"/>
      <c r="H46" s="2"/>
      <c r="I46" s="2"/>
      <c r="J46" s="2"/>
      <c r="K46" s="4"/>
      <c r="L46" s="2"/>
      <c r="M46" s="2"/>
    </row>
    <row r="47" spans="1:13" ht="16.5" thickBot="1">
      <c r="A47" s="6"/>
      <c r="B47" s="2"/>
      <c r="C47" s="2"/>
      <c r="D47" s="2"/>
      <c r="E47" s="2"/>
      <c r="F47" s="2"/>
      <c r="G47" s="2"/>
      <c r="H47" s="2"/>
      <c r="I47" s="4"/>
      <c r="J47" s="12"/>
      <c r="K47" s="4"/>
      <c r="L47" s="2"/>
      <c r="M47" s="2"/>
    </row>
    <row r="48" spans="1:14" ht="30.75" customHeight="1" thickBot="1" thickTop="1">
      <c r="A48" s="143" t="s">
        <v>42</v>
      </c>
      <c r="B48" s="144"/>
      <c r="C48" s="144"/>
      <c r="D48" s="144"/>
      <c r="E48" s="144"/>
      <c r="F48" s="144"/>
      <c r="G48" s="144"/>
      <c r="H48" s="144"/>
      <c r="I48" s="144"/>
      <c r="J48" s="144"/>
      <c r="K48" s="144"/>
      <c r="L48" s="144"/>
      <c r="M48" s="145"/>
      <c r="N48" s="8"/>
    </row>
    <row r="49" spans="1:14" ht="13.5" customHeight="1" thickTop="1">
      <c r="A49" s="41"/>
      <c r="B49" s="42"/>
      <c r="C49" s="42"/>
      <c r="D49" s="42"/>
      <c r="E49" s="42"/>
      <c r="F49" s="42"/>
      <c r="G49" s="42"/>
      <c r="H49" s="42"/>
      <c r="I49" s="42"/>
      <c r="J49" s="42"/>
      <c r="K49" s="42"/>
      <c r="L49" s="42"/>
      <c r="M49" s="43"/>
      <c r="N49" s="8"/>
    </row>
    <row r="50" spans="1:14" ht="47.25" customHeight="1">
      <c r="A50" s="236" t="s">
        <v>78</v>
      </c>
      <c r="B50" s="237"/>
      <c r="C50" s="237"/>
      <c r="D50" s="237"/>
      <c r="E50" s="237"/>
      <c r="F50" s="237"/>
      <c r="G50" s="237"/>
      <c r="H50" s="237"/>
      <c r="I50" s="237"/>
      <c r="J50" s="237"/>
      <c r="K50" s="237"/>
      <c r="L50" s="237"/>
      <c r="M50" s="238"/>
      <c r="N50" s="8"/>
    </row>
    <row r="51" spans="1:13" ht="19.5" customHeight="1">
      <c r="A51" s="195" t="s">
        <v>80</v>
      </c>
      <c r="B51" s="233"/>
      <c r="C51" s="233"/>
      <c r="D51" s="233"/>
      <c r="E51" s="233"/>
      <c r="F51" s="233"/>
      <c r="G51" s="233"/>
      <c r="H51" s="233"/>
      <c r="I51" s="233"/>
      <c r="J51" s="233"/>
      <c r="K51" s="233"/>
      <c r="L51" s="233"/>
      <c r="M51" s="234"/>
    </row>
    <row r="52" spans="1:13" ht="53.25" customHeight="1">
      <c r="A52" s="54" t="s">
        <v>3</v>
      </c>
      <c r="B52" s="47" t="s">
        <v>12</v>
      </c>
      <c r="C52" s="47" t="s">
        <v>13</v>
      </c>
      <c r="D52" s="47" t="s">
        <v>14</v>
      </c>
      <c r="E52" s="129" t="s">
        <v>77</v>
      </c>
      <c r="F52" s="129"/>
      <c r="G52" s="129" t="s">
        <v>15</v>
      </c>
      <c r="H52" s="130"/>
      <c r="I52" s="129" t="s">
        <v>45</v>
      </c>
      <c r="J52" s="130"/>
      <c r="K52" s="130"/>
      <c r="L52" s="129" t="s">
        <v>56</v>
      </c>
      <c r="M52" s="209"/>
    </row>
    <row r="53" spans="1:13" ht="15.75">
      <c r="A53" s="28" t="s">
        <v>34</v>
      </c>
      <c r="B53" s="14">
        <v>0</v>
      </c>
      <c r="C53" s="14">
        <v>0</v>
      </c>
      <c r="D53" s="14">
        <v>0</v>
      </c>
      <c r="E53" s="154">
        <v>0</v>
      </c>
      <c r="F53" s="154"/>
      <c r="G53" s="153">
        <v>0</v>
      </c>
      <c r="H53" s="154"/>
      <c r="I53" s="153">
        <v>0</v>
      </c>
      <c r="J53" s="154"/>
      <c r="K53" s="154"/>
      <c r="L53" s="153">
        <v>0</v>
      </c>
      <c r="M53" s="232"/>
    </row>
    <row r="54" spans="1:13" ht="15.75">
      <c r="A54" s="28" t="s">
        <v>35</v>
      </c>
      <c r="B54" s="14">
        <v>0</v>
      </c>
      <c r="C54" s="14">
        <v>0</v>
      </c>
      <c r="D54" s="14">
        <v>0</v>
      </c>
      <c r="E54" s="154">
        <v>0</v>
      </c>
      <c r="F54" s="154"/>
      <c r="G54" s="153">
        <v>0</v>
      </c>
      <c r="H54" s="154"/>
      <c r="I54" s="153">
        <v>0</v>
      </c>
      <c r="J54" s="154"/>
      <c r="K54" s="154"/>
      <c r="L54" s="226" t="s">
        <v>104</v>
      </c>
      <c r="M54" s="229"/>
    </row>
    <row r="55" spans="1:13" ht="15.75">
      <c r="A55" s="28" t="s">
        <v>36</v>
      </c>
      <c r="B55" s="14">
        <v>0</v>
      </c>
      <c r="C55" s="14">
        <v>0</v>
      </c>
      <c r="D55" s="14">
        <v>0</v>
      </c>
      <c r="E55" s="154">
        <v>0</v>
      </c>
      <c r="F55" s="154"/>
      <c r="G55" s="153">
        <v>0</v>
      </c>
      <c r="H55" s="154"/>
      <c r="I55" s="153">
        <v>0</v>
      </c>
      <c r="J55" s="154"/>
      <c r="K55" s="154"/>
      <c r="L55" s="226" t="s">
        <v>105</v>
      </c>
      <c r="M55" s="229"/>
    </row>
    <row r="56" spans="1:13" ht="15.75">
      <c r="A56" s="28" t="s">
        <v>37</v>
      </c>
      <c r="B56" s="14">
        <v>0</v>
      </c>
      <c r="C56" s="14">
        <v>0</v>
      </c>
      <c r="D56" s="14">
        <v>0</v>
      </c>
      <c r="E56" s="154">
        <v>0</v>
      </c>
      <c r="F56" s="154"/>
      <c r="G56" s="153">
        <v>0</v>
      </c>
      <c r="H56" s="154"/>
      <c r="I56" s="153">
        <v>0</v>
      </c>
      <c r="J56" s="154"/>
      <c r="K56" s="154"/>
      <c r="L56" s="230" t="s">
        <v>106</v>
      </c>
      <c r="M56" s="231"/>
    </row>
    <row r="57" spans="1:13" ht="15.75">
      <c r="A57" s="28" t="s">
        <v>38</v>
      </c>
      <c r="B57" s="14">
        <v>80</v>
      </c>
      <c r="C57" s="14">
        <v>200</v>
      </c>
      <c r="D57" s="14">
        <v>560</v>
      </c>
      <c r="E57" s="154">
        <v>80</v>
      </c>
      <c r="F57" s="154"/>
      <c r="G57" s="225" t="s">
        <v>107</v>
      </c>
      <c r="H57" s="162"/>
      <c r="I57" s="226" t="s">
        <v>108</v>
      </c>
      <c r="J57" s="227"/>
      <c r="K57" s="227"/>
      <c r="L57" s="228">
        <v>0</v>
      </c>
      <c r="M57" s="229"/>
    </row>
    <row r="58" spans="1:13" ht="15.75">
      <c r="A58" s="28" t="s">
        <v>39</v>
      </c>
      <c r="B58" s="44">
        <v>80</v>
      </c>
      <c r="C58" s="14">
        <v>200</v>
      </c>
      <c r="D58" s="14">
        <v>640</v>
      </c>
      <c r="E58" s="154">
        <v>160</v>
      </c>
      <c r="F58" s="154"/>
      <c r="G58" s="225" t="s">
        <v>109</v>
      </c>
      <c r="H58" s="162"/>
      <c r="I58" s="226" t="s">
        <v>110</v>
      </c>
      <c r="J58" s="227"/>
      <c r="K58" s="227"/>
      <c r="L58" s="228">
        <v>0</v>
      </c>
      <c r="M58" s="229"/>
    </row>
    <row r="59" spans="1:13" ht="15.75">
      <c r="A59" s="28" t="s">
        <v>40</v>
      </c>
      <c r="B59" s="44">
        <v>80</v>
      </c>
      <c r="C59" s="44">
        <v>200</v>
      </c>
      <c r="D59" s="14">
        <v>720</v>
      </c>
      <c r="E59" s="224">
        <v>240</v>
      </c>
      <c r="F59" s="224"/>
      <c r="G59" s="225" t="s">
        <v>111</v>
      </c>
      <c r="H59" s="162"/>
      <c r="I59" s="226" t="s">
        <v>112</v>
      </c>
      <c r="J59" s="227"/>
      <c r="K59" s="227"/>
      <c r="L59" s="228">
        <v>0</v>
      </c>
      <c r="M59" s="229"/>
    </row>
    <row r="60" spans="1:13" ht="15.75">
      <c r="A60" s="28" t="s">
        <v>113</v>
      </c>
      <c r="B60" s="44">
        <v>80</v>
      </c>
      <c r="C60" s="44">
        <v>200</v>
      </c>
      <c r="D60" s="14">
        <v>800</v>
      </c>
      <c r="E60" s="224">
        <v>320</v>
      </c>
      <c r="F60" s="224"/>
      <c r="G60" s="225" t="s">
        <v>114</v>
      </c>
      <c r="H60" s="162"/>
      <c r="I60" s="226" t="s">
        <v>115</v>
      </c>
      <c r="J60" s="227"/>
      <c r="K60" s="227"/>
      <c r="L60" s="228">
        <v>0</v>
      </c>
      <c r="M60" s="229"/>
    </row>
    <row r="61" spans="1:13" ht="15.75">
      <c r="A61" s="28" t="s">
        <v>4</v>
      </c>
      <c r="B61" s="46"/>
      <c r="C61" s="46"/>
      <c r="D61" s="46"/>
      <c r="E61" s="241"/>
      <c r="F61" s="241"/>
      <c r="G61" s="159"/>
      <c r="H61" s="133"/>
      <c r="I61" s="159"/>
      <c r="J61" s="133"/>
      <c r="K61" s="133"/>
      <c r="L61" s="226" t="s">
        <v>116</v>
      </c>
      <c r="M61" s="229"/>
    </row>
    <row r="62" spans="1:13" ht="16.5" customHeight="1" hidden="1">
      <c r="A62" s="38"/>
      <c r="B62" s="3"/>
      <c r="C62" s="3"/>
      <c r="D62" s="3"/>
      <c r="E62" s="3"/>
      <c r="F62" s="3"/>
      <c r="G62" s="3"/>
      <c r="H62" s="3"/>
      <c r="I62" s="3"/>
      <c r="J62" s="3"/>
      <c r="K62" s="3"/>
      <c r="L62" s="24"/>
      <c r="M62" s="55"/>
    </row>
    <row r="63" spans="1:13" ht="16.5" customHeight="1" hidden="1">
      <c r="A63" s="38"/>
      <c r="B63" s="3"/>
      <c r="C63" s="3"/>
      <c r="D63" s="3"/>
      <c r="E63" s="3"/>
      <c r="F63" s="3"/>
      <c r="G63" s="3"/>
      <c r="H63" s="3"/>
      <c r="I63" s="3"/>
      <c r="J63" s="3"/>
      <c r="K63" s="3"/>
      <c r="L63" s="24"/>
      <c r="M63" s="55"/>
    </row>
    <row r="64" spans="1:13" ht="16.5" customHeight="1" hidden="1">
      <c r="A64" s="38"/>
      <c r="B64" s="3"/>
      <c r="C64" s="3"/>
      <c r="D64" s="3"/>
      <c r="E64" s="3"/>
      <c r="F64" s="3"/>
      <c r="G64" s="3"/>
      <c r="H64" s="3"/>
      <c r="I64" s="3"/>
      <c r="J64" s="3"/>
      <c r="K64" s="3"/>
      <c r="L64" s="24"/>
      <c r="M64" s="55"/>
    </row>
    <row r="65" spans="1:13" ht="16.5" customHeight="1" hidden="1">
      <c r="A65" s="38"/>
      <c r="B65" s="3"/>
      <c r="C65" s="3"/>
      <c r="D65" s="3"/>
      <c r="E65" s="3"/>
      <c r="F65" s="3"/>
      <c r="G65" s="3"/>
      <c r="H65" s="3"/>
      <c r="I65" s="3"/>
      <c r="J65" s="3"/>
      <c r="K65" s="3"/>
      <c r="L65" s="25"/>
      <c r="M65" s="55"/>
    </row>
    <row r="66" spans="1:13" ht="15" hidden="1">
      <c r="A66" s="38"/>
      <c r="B66" s="3"/>
      <c r="C66" s="3"/>
      <c r="D66" s="3"/>
      <c r="E66" s="3"/>
      <c r="F66" s="3"/>
      <c r="G66" s="3"/>
      <c r="H66" s="3"/>
      <c r="I66" s="3"/>
      <c r="J66" s="3"/>
      <c r="K66" s="3"/>
      <c r="L66" s="3"/>
      <c r="M66" s="55"/>
    </row>
    <row r="67" spans="1:13" ht="15">
      <c r="A67" s="148" t="s">
        <v>76</v>
      </c>
      <c r="B67" s="149"/>
      <c r="C67" s="149"/>
      <c r="D67" s="149"/>
      <c r="E67" s="149"/>
      <c r="F67" s="149"/>
      <c r="G67" s="149"/>
      <c r="H67" s="149"/>
      <c r="I67" s="149"/>
      <c r="J67" s="149"/>
      <c r="K67" s="149"/>
      <c r="L67" s="149"/>
      <c r="M67" s="150"/>
    </row>
    <row r="68" spans="1:13" ht="15">
      <c r="A68" s="242" t="s">
        <v>117</v>
      </c>
      <c r="B68" s="243"/>
      <c r="C68" s="243"/>
      <c r="D68" s="243"/>
      <c r="E68" s="243"/>
      <c r="F68" s="243"/>
      <c r="G68" s="243"/>
      <c r="H68" s="243"/>
      <c r="I68" s="243"/>
      <c r="J68" s="243"/>
      <c r="K68" s="243"/>
      <c r="L68" s="243"/>
      <c r="M68" s="244"/>
    </row>
    <row r="69" spans="1:13" ht="15">
      <c r="A69" s="245" t="s">
        <v>118</v>
      </c>
      <c r="B69" s="246"/>
      <c r="C69" s="246"/>
      <c r="D69" s="246"/>
      <c r="E69" s="246"/>
      <c r="F69" s="246"/>
      <c r="G69" s="246"/>
      <c r="H69" s="246"/>
      <c r="I69" s="246"/>
      <c r="J69" s="246"/>
      <c r="K69" s="246"/>
      <c r="L69" s="246"/>
      <c r="M69" s="247"/>
    </row>
    <row r="70" spans="1:13" ht="15.75" thickBot="1">
      <c r="A70" s="248" t="s">
        <v>119</v>
      </c>
      <c r="B70" s="249"/>
      <c r="C70" s="249"/>
      <c r="D70" s="249"/>
      <c r="E70" s="249"/>
      <c r="F70" s="249"/>
      <c r="G70" s="249"/>
      <c r="H70" s="249"/>
      <c r="I70" s="249"/>
      <c r="J70" s="249"/>
      <c r="K70" s="249"/>
      <c r="L70" s="249"/>
      <c r="M70" s="250"/>
    </row>
    <row r="71" ht="15.75" thickTop="1"/>
  </sheetData>
  <mergeCells count="108">
    <mergeCell ref="A67:M67"/>
    <mergeCell ref="A68:M68"/>
    <mergeCell ref="A69:M69"/>
    <mergeCell ref="A70:M70"/>
    <mergeCell ref="E61:F61"/>
    <mergeCell ref="G61:H61"/>
    <mergeCell ref="I61:K61"/>
    <mergeCell ref="L61:M61"/>
    <mergeCell ref="H26:I27"/>
    <mergeCell ref="K26:L27"/>
    <mergeCell ref="M26:M27"/>
    <mergeCell ref="D28:E28"/>
    <mergeCell ref="F28:G28"/>
    <mergeCell ref="H28:I28"/>
    <mergeCell ref="K28:L28"/>
    <mergeCell ref="H15:H16"/>
    <mergeCell ref="K15:K16"/>
    <mergeCell ref="L15:L16"/>
    <mergeCell ref="M15:M16"/>
    <mergeCell ref="D15:D16"/>
    <mergeCell ref="E15:E16"/>
    <mergeCell ref="F15:F16"/>
    <mergeCell ref="G15:G16"/>
    <mergeCell ref="A1:M1"/>
    <mergeCell ref="A3:M3"/>
    <mergeCell ref="A5:M5"/>
    <mergeCell ref="A14:H14"/>
    <mergeCell ref="K14:M14"/>
    <mergeCell ref="A15:A16"/>
    <mergeCell ref="B15:B16"/>
    <mergeCell ref="C15:C16"/>
    <mergeCell ref="A20:C20"/>
    <mergeCell ref="A21:C21"/>
    <mergeCell ref="E21:F21"/>
    <mergeCell ref="E20:M20"/>
    <mergeCell ref="A31:M31"/>
    <mergeCell ref="A22:C22"/>
    <mergeCell ref="E22:F22"/>
    <mergeCell ref="A25:M25"/>
    <mergeCell ref="A26:C26"/>
    <mergeCell ref="D26:E27"/>
    <mergeCell ref="F26:G27"/>
    <mergeCell ref="B33:D34"/>
    <mergeCell ref="F34:H34"/>
    <mergeCell ref="I34:K34"/>
    <mergeCell ref="C35:D35"/>
    <mergeCell ref="F35:I35"/>
    <mergeCell ref="K35:L35"/>
    <mergeCell ref="C36:D36"/>
    <mergeCell ref="F36:I36"/>
    <mergeCell ref="K36:L36"/>
    <mergeCell ref="C37:D37"/>
    <mergeCell ref="F37:I37"/>
    <mergeCell ref="K37:L37"/>
    <mergeCell ref="C38:D38"/>
    <mergeCell ref="F38:I38"/>
    <mergeCell ref="K38:L38"/>
    <mergeCell ref="C39:D39"/>
    <mergeCell ref="F39:I39"/>
    <mergeCell ref="K39:L39"/>
    <mergeCell ref="C40:D40"/>
    <mergeCell ref="F40:I40"/>
    <mergeCell ref="K40:L40"/>
    <mergeCell ref="C41:D41"/>
    <mergeCell ref="F41:I41"/>
    <mergeCell ref="K41:L41"/>
    <mergeCell ref="C42:D42"/>
    <mergeCell ref="A50:M50"/>
    <mergeCell ref="F42:M42"/>
    <mergeCell ref="C43:D43"/>
    <mergeCell ref="A48:M48"/>
    <mergeCell ref="A51:M51"/>
    <mergeCell ref="E52:F52"/>
    <mergeCell ref="G52:H52"/>
    <mergeCell ref="I52:K52"/>
    <mergeCell ref="L52:M52"/>
    <mergeCell ref="E53:F53"/>
    <mergeCell ref="G53:H53"/>
    <mergeCell ref="I53:K53"/>
    <mergeCell ref="L53:M53"/>
    <mergeCell ref="E54:F54"/>
    <mergeCell ref="G54:H54"/>
    <mergeCell ref="I54:K54"/>
    <mergeCell ref="L54:M54"/>
    <mergeCell ref="E55:F55"/>
    <mergeCell ref="G55:H55"/>
    <mergeCell ref="I55:K55"/>
    <mergeCell ref="L55:M55"/>
    <mergeCell ref="E56:F56"/>
    <mergeCell ref="G56:H56"/>
    <mergeCell ref="I56:K56"/>
    <mergeCell ref="L56:M56"/>
    <mergeCell ref="E57:F57"/>
    <mergeCell ref="G57:H57"/>
    <mergeCell ref="I57:K57"/>
    <mergeCell ref="L57:M57"/>
    <mergeCell ref="E58:F58"/>
    <mergeCell ref="G58:H58"/>
    <mergeCell ref="I58:K58"/>
    <mergeCell ref="L58:M58"/>
    <mergeCell ref="E59:F59"/>
    <mergeCell ref="G59:H59"/>
    <mergeCell ref="I59:K59"/>
    <mergeCell ref="L59:M59"/>
    <mergeCell ref="E60:F60"/>
    <mergeCell ref="G60:H60"/>
    <mergeCell ref="I60:K60"/>
    <mergeCell ref="L60:M60"/>
  </mergeCells>
  <printOptions/>
  <pageMargins left="0.75" right="0.75" top="1" bottom="1" header="0.5" footer="0.5"/>
  <pageSetup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A1:N68"/>
  <sheetViews>
    <sheetView zoomScale="75" zoomScaleNormal="75" workbookViewId="0" topLeftCell="A51">
      <selection activeCell="A67" sqref="A67:M67"/>
    </sheetView>
  </sheetViews>
  <sheetFormatPr defaultColWidth="8.88671875" defaultRowHeight="15"/>
  <cols>
    <col min="1" max="1" width="22.88671875" style="0" customWidth="1"/>
    <col min="2" max="9" width="9.77734375" style="0" customWidth="1"/>
    <col min="10" max="10" width="13.10546875" style="0" hidden="1" customWidth="1"/>
    <col min="11" max="11" width="9.6640625" style="0" customWidth="1"/>
    <col min="12" max="13" width="9.77734375" style="0" customWidth="1"/>
    <col min="14" max="14" width="14.3359375" style="0" customWidth="1"/>
    <col min="15" max="15" width="12.4453125" style="0" customWidth="1"/>
  </cols>
  <sheetData>
    <row r="1" spans="1:13" ht="27.75" customHeight="1">
      <c r="A1" s="197" t="s">
        <v>120</v>
      </c>
      <c r="B1" s="198"/>
      <c r="C1" s="198"/>
      <c r="D1" s="198"/>
      <c r="E1" s="198"/>
      <c r="F1" s="198"/>
      <c r="G1" s="198"/>
      <c r="H1" s="198"/>
      <c r="I1" s="198"/>
      <c r="J1" s="198"/>
      <c r="K1" s="198"/>
      <c r="L1" s="198"/>
      <c r="M1" s="198"/>
    </row>
    <row r="2" spans="1:14" ht="12" customHeight="1" thickBot="1">
      <c r="A2" s="13"/>
      <c r="B2" s="9"/>
      <c r="C2" s="9"/>
      <c r="D2" s="9"/>
      <c r="E2" s="9"/>
      <c r="F2" s="9"/>
      <c r="G2" s="9"/>
      <c r="H2" s="9"/>
      <c r="I2" s="9"/>
      <c r="J2" s="9"/>
      <c r="K2" s="9"/>
      <c r="L2" s="9"/>
      <c r="M2" s="9"/>
      <c r="N2" s="8"/>
    </row>
    <row r="3" spans="1:14" ht="30.75" customHeight="1" thickBot="1" thickTop="1">
      <c r="A3" s="143" t="s">
        <v>41</v>
      </c>
      <c r="B3" s="199"/>
      <c r="C3" s="199"/>
      <c r="D3" s="199"/>
      <c r="E3" s="199"/>
      <c r="F3" s="199"/>
      <c r="G3" s="199"/>
      <c r="H3" s="199"/>
      <c r="I3" s="199"/>
      <c r="J3" s="199"/>
      <c r="K3" s="199"/>
      <c r="L3" s="199"/>
      <c r="M3" s="200"/>
      <c r="N3" s="8"/>
    </row>
    <row r="4" spans="1:14" ht="12.75" customHeight="1" thickTop="1">
      <c r="A4" s="41"/>
      <c r="B4" s="42"/>
      <c r="C4" s="42"/>
      <c r="D4" s="42"/>
      <c r="E4" s="42"/>
      <c r="F4" s="42"/>
      <c r="G4" s="42"/>
      <c r="H4" s="42"/>
      <c r="I4" s="42"/>
      <c r="J4" s="42"/>
      <c r="K4" s="42"/>
      <c r="L4" s="42"/>
      <c r="M4" s="43"/>
      <c r="N4" s="8"/>
    </row>
    <row r="5" spans="1:13" ht="20.25" customHeight="1" thickBot="1">
      <c r="A5" s="201" t="s">
        <v>16</v>
      </c>
      <c r="B5" s="202"/>
      <c r="C5" s="202"/>
      <c r="D5" s="202"/>
      <c r="E5" s="202"/>
      <c r="F5" s="202"/>
      <c r="G5" s="202"/>
      <c r="H5" s="202"/>
      <c r="I5" s="202"/>
      <c r="J5" s="202"/>
      <c r="K5" s="202"/>
      <c r="L5" s="202"/>
      <c r="M5" s="203"/>
    </row>
    <row r="6" spans="1:13" ht="19.5" customHeight="1" thickTop="1">
      <c r="A6" s="15"/>
      <c r="B6" s="17" t="s">
        <v>19</v>
      </c>
      <c r="C6" s="17" t="s">
        <v>20</v>
      </c>
      <c r="D6" s="17" t="s">
        <v>21</v>
      </c>
      <c r="E6" s="17" t="s">
        <v>28</v>
      </c>
      <c r="F6" s="17" t="s">
        <v>29</v>
      </c>
      <c r="G6" s="17" t="s">
        <v>22</v>
      </c>
      <c r="H6" s="17" t="s">
        <v>23</v>
      </c>
      <c r="I6" s="17" t="s">
        <v>24</v>
      </c>
      <c r="J6" s="17" t="s">
        <v>24</v>
      </c>
      <c r="K6" s="17" t="s">
        <v>30</v>
      </c>
      <c r="L6" s="17" t="s">
        <v>25</v>
      </c>
      <c r="M6" s="18" t="s">
        <v>26</v>
      </c>
    </row>
    <row r="7" spans="1:13" ht="15.75">
      <c r="A7" s="16" t="s">
        <v>17</v>
      </c>
      <c r="B7" s="60">
        <v>0</v>
      </c>
      <c r="C7" s="60">
        <v>0</v>
      </c>
      <c r="D7" s="60">
        <v>0</v>
      </c>
      <c r="E7" s="60">
        <v>0</v>
      </c>
      <c r="F7" s="60">
        <v>0</v>
      </c>
      <c r="G7" s="60">
        <v>0</v>
      </c>
      <c r="H7" s="60">
        <v>1031</v>
      </c>
      <c r="I7" s="60">
        <v>427</v>
      </c>
      <c r="J7" s="61"/>
      <c r="K7" s="60">
        <v>473</v>
      </c>
      <c r="L7" s="60">
        <v>1054</v>
      </c>
      <c r="M7" s="62">
        <v>1209</v>
      </c>
    </row>
    <row r="8" spans="1:13" ht="15.75">
      <c r="A8" s="16" t="s">
        <v>18</v>
      </c>
      <c r="B8" s="60">
        <v>0</v>
      </c>
      <c r="C8" s="60">
        <v>0</v>
      </c>
      <c r="D8" s="60">
        <v>0</v>
      </c>
      <c r="E8" s="60">
        <v>0</v>
      </c>
      <c r="F8" s="60">
        <v>0</v>
      </c>
      <c r="G8" s="60">
        <v>0</v>
      </c>
      <c r="H8" s="60">
        <v>59</v>
      </c>
      <c r="I8" s="60">
        <v>67</v>
      </c>
      <c r="J8" s="61"/>
      <c r="K8" s="60">
        <v>64</v>
      </c>
      <c r="L8" s="60">
        <v>116</v>
      </c>
      <c r="M8" s="62">
        <v>133</v>
      </c>
    </row>
    <row r="9" spans="1:13" ht="16.5" thickBot="1">
      <c r="A9" s="22" t="s">
        <v>31</v>
      </c>
      <c r="B9" s="63">
        <v>0</v>
      </c>
      <c r="C9" s="63">
        <v>0</v>
      </c>
      <c r="D9" s="63">
        <v>0</v>
      </c>
      <c r="E9" s="63">
        <v>0</v>
      </c>
      <c r="F9" s="63">
        <v>0</v>
      </c>
      <c r="G9" s="63">
        <v>0</v>
      </c>
      <c r="H9" s="63">
        <v>30</v>
      </c>
      <c r="I9" s="63">
        <v>38</v>
      </c>
      <c r="J9" s="64"/>
      <c r="K9" s="63">
        <v>47</v>
      </c>
      <c r="L9" s="63">
        <v>57</v>
      </c>
      <c r="M9" s="65">
        <v>79</v>
      </c>
    </row>
    <row r="10" spans="1:13" ht="16.5" thickTop="1">
      <c r="A10" s="21" t="s">
        <v>32</v>
      </c>
      <c r="B10" s="66">
        <v>0</v>
      </c>
      <c r="C10" s="66">
        <v>0</v>
      </c>
      <c r="D10" s="66">
        <v>0</v>
      </c>
      <c r="E10" s="66">
        <v>0</v>
      </c>
      <c r="F10" s="66">
        <v>0</v>
      </c>
      <c r="G10" s="66">
        <v>0</v>
      </c>
      <c r="H10" s="66">
        <v>30</v>
      </c>
      <c r="I10" s="66">
        <v>68</v>
      </c>
      <c r="J10" s="67"/>
      <c r="K10" s="66">
        <v>115</v>
      </c>
      <c r="L10" s="66">
        <v>172</v>
      </c>
      <c r="M10" s="68">
        <v>221</v>
      </c>
    </row>
    <row r="11" spans="1:13" ht="15.75">
      <c r="A11" s="16" t="s">
        <v>33</v>
      </c>
      <c r="B11" s="60">
        <v>0</v>
      </c>
      <c r="C11" s="60">
        <v>0</v>
      </c>
      <c r="D11" s="60">
        <v>0</v>
      </c>
      <c r="E11" s="60">
        <v>0</v>
      </c>
      <c r="F11" s="60">
        <v>0</v>
      </c>
      <c r="G11" s="60">
        <v>0</v>
      </c>
      <c r="H11" s="60">
        <v>30</v>
      </c>
      <c r="I11" s="60">
        <v>70</v>
      </c>
      <c r="J11" s="61"/>
      <c r="K11" s="60">
        <v>120</v>
      </c>
      <c r="L11" s="60">
        <v>180</v>
      </c>
      <c r="M11" s="62">
        <v>260</v>
      </c>
    </row>
    <row r="12" spans="1:13" ht="15">
      <c r="A12" s="49" t="s">
        <v>27</v>
      </c>
      <c r="B12" s="3"/>
      <c r="C12" s="3"/>
      <c r="D12" s="2"/>
      <c r="E12" s="2"/>
      <c r="F12" s="2"/>
      <c r="G12" s="2"/>
      <c r="H12" s="2"/>
      <c r="I12" s="2"/>
      <c r="J12" s="2"/>
      <c r="K12" s="4"/>
      <c r="L12" s="2"/>
      <c r="M12" s="27"/>
    </row>
    <row r="13" spans="1:13" ht="15">
      <c r="A13" s="49"/>
      <c r="B13" s="3"/>
      <c r="C13" s="3"/>
      <c r="D13" s="2"/>
      <c r="E13" s="2"/>
      <c r="F13" s="2"/>
      <c r="G13" s="2"/>
      <c r="H13" s="2"/>
      <c r="I13" s="2"/>
      <c r="J13" s="2"/>
      <c r="K13" s="4"/>
      <c r="L13" s="2"/>
      <c r="M13" s="27"/>
    </row>
    <row r="14" spans="1:13" ht="15.75">
      <c r="A14" s="204" t="s">
        <v>66</v>
      </c>
      <c r="B14" s="205"/>
      <c r="C14" s="205"/>
      <c r="D14" s="205"/>
      <c r="E14" s="205"/>
      <c r="F14" s="205"/>
      <c r="G14" s="205"/>
      <c r="H14" s="205"/>
      <c r="I14" s="2"/>
      <c r="J14" s="2"/>
      <c r="K14" s="206" t="s">
        <v>65</v>
      </c>
      <c r="L14" s="205"/>
      <c r="M14" s="207"/>
    </row>
    <row r="15" spans="1:13" ht="15.75" customHeight="1">
      <c r="A15" s="194" t="s">
        <v>63</v>
      </c>
      <c r="B15" s="129" t="s">
        <v>61</v>
      </c>
      <c r="C15" s="129" t="s">
        <v>62</v>
      </c>
      <c r="D15" s="129" t="s">
        <v>57</v>
      </c>
      <c r="E15" s="129" t="s">
        <v>58</v>
      </c>
      <c r="F15" s="129" t="s">
        <v>59</v>
      </c>
      <c r="G15" s="129" t="s">
        <v>60</v>
      </c>
      <c r="H15" s="129" t="s">
        <v>64</v>
      </c>
      <c r="I15" s="2"/>
      <c r="J15" s="2"/>
      <c r="K15" s="208" t="s">
        <v>67</v>
      </c>
      <c r="L15" s="129" t="s">
        <v>68</v>
      </c>
      <c r="M15" s="209" t="s">
        <v>69</v>
      </c>
    </row>
    <row r="16" spans="1:13" ht="15" customHeight="1">
      <c r="A16" s="194"/>
      <c r="B16" s="129"/>
      <c r="C16" s="129"/>
      <c r="D16" s="129"/>
      <c r="E16" s="129"/>
      <c r="F16" s="129"/>
      <c r="G16" s="129"/>
      <c r="H16" s="129"/>
      <c r="I16" s="2"/>
      <c r="J16" s="2"/>
      <c r="K16" s="129"/>
      <c r="L16" s="129"/>
      <c r="M16" s="209"/>
    </row>
    <row r="17" spans="1:13" s="48" customFormat="1" ht="15">
      <c r="A17" s="80">
        <v>1</v>
      </c>
      <c r="B17" s="71">
        <v>0.37</v>
      </c>
      <c r="C17" s="71">
        <v>0.625</v>
      </c>
      <c r="D17" s="71">
        <v>0.48</v>
      </c>
      <c r="E17" s="71">
        <v>0.15</v>
      </c>
      <c r="F17" s="71">
        <v>0.225</v>
      </c>
      <c r="G17" s="71">
        <v>0.125</v>
      </c>
      <c r="H17" s="71">
        <v>0.013</v>
      </c>
      <c r="I17" s="3"/>
      <c r="J17" s="3"/>
      <c r="K17" s="97">
        <v>704</v>
      </c>
      <c r="L17" s="71">
        <v>0.05</v>
      </c>
      <c r="M17" s="81">
        <v>0.95</v>
      </c>
    </row>
    <row r="18" spans="1:13" s="48" customFormat="1" ht="15.75">
      <c r="A18" s="69"/>
      <c r="B18" s="53"/>
      <c r="C18" s="53"/>
      <c r="D18" s="53"/>
      <c r="E18" s="53"/>
      <c r="F18" s="53"/>
      <c r="G18" s="53"/>
      <c r="H18" s="53"/>
      <c r="I18" s="3"/>
      <c r="J18" s="3"/>
      <c r="K18" s="53"/>
      <c r="L18" s="53"/>
      <c r="M18" s="70"/>
    </row>
    <row r="19" spans="1:13" ht="16.5" customHeight="1">
      <c r="A19" s="37"/>
      <c r="B19" s="3"/>
      <c r="C19" s="3"/>
      <c r="D19" s="2"/>
      <c r="E19" s="2"/>
      <c r="F19" s="2"/>
      <c r="G19" s="2"/>
      <c r="H19" s="2"/>
      <c r="I19" s="2"/>
      <c r="J19" s="2"/>
      <c r="K19" s="4"/>
      <c r="L19" s="2"/>
      <c r="M19" s="27"/>
    </row>
    <row r="20" spans="1:13" ht="15.75">
      <c r="A20" s="195" t="s">
        <v>74</v>
      </c>
      <c r="B20" s="196"/>
      <c r="C20" s="196"/>
      <c r="D20" s="50"/>
      <c r="E20" s="181" t="s">
        <v>52</v>
      </c>
      <c r="F20" s="181"/>
      <c r="G20" s="181"/>
      <c r="H20" s="181"/>
      <c r="I20" s="181"/>
      <c r="J20" s="181"/>
      <c r="K20" s="181"/>
      <c r="L20" s="181"/>
      <c r="M20" s="182"/>
    </row>
    <row r="21" spans="1:13" ht="30" customHeight="1">
      <c r="A21" s="178" t="s">
        <v>75</v>
      </c>
      <c r="B21" s="179"/>
      <c r="C21" s="180"/>
      <c r="D21" s="3"/>
      <c r="E21" s="129" t="s">
        <v>46</v>
      </c>
      <c r="F21" s="129"/>
      <c r="G21" s="47" t="s">
        <v>53</v>
      </c>
      <c r="H21" s="51" t="s">
        <v>47</v>
      </c>
      <c r="I21" s="47" t="s">
        <v>48</v>
      </c>
      <c r="J21" s="47" t="s">
        <v>49</v>
      </c>
      <c r="K21" s="47" t="s">
        <v>55</v>
      </c>
      <c r="L21" s="47" t="s">
        <v>50</v>
      </c>
      <c r="M21" s="58" t="s">
        <v>51</v>
      </c>
    </row>
    <row r="22" spans="1:13" ht="15">
      <c r="A22" s="186">
        <v>29853620</v>
      </c>
      <c r="B22" s="187"/>
      <c r="C22" s="188"/>
      <c r="D22" s="2"/>
      <c r="E22" s="267">
        <v>0.77</v>
      </c>
      <c r="F22" s="267"/>
      <c r="G22" s="76">
        <v>0.06</v>
      </c>
      <c r="H22" s="76" t="s">
        <v>125</v>
      </c>
      <c r="I22" s="76">
        <v>0.08</v>
      </c>
      <c r="J22" s="76"/>
      <c r="K22" s="77">
        <v>0.08</v>
      </c>
      <c r="L22" s="76" t="s">
        <v>125</v>
      </c>
      <c r="M22" s="82">
        <v>0.01</v>
      </c>
    </row>
    <row r="23" spans="1:13" ht="15">
      <c r="A23" s="52"/>
      <c r="B23" s="59"/>
      <c r="C23" s="59"/>
      <c r="D23" s="2"/>
      <c r="E23" s="72"/>
      <c r="F23" s="72"/>
      <c r="G23" s="72"/>
      <c r="H23" s="72"/>
      <c r="I23" s="72"/>
      <c r="J23" s="72"/>
      <c r="K23" s="73"/>
      <c r="L23" s="72"/>
      <c r="M23" s="74"/>
    </row>
    <row r="24" spans="1:13" ht="15">
      <c r="A24" s="52"/>
      <c r="B24" s="59"/>
      <c r="C24" s="59"/>
      <c r="D24" s="2"/>
      <c r="E24" s="72"/>
      <c r="F24" s="72"/>
      <c r="G24" s="72"/>
      <c r="H24" s="72"/>
      <c r="I24" s="72"/>
      <c r="J24" s="72"/>
      <c r="K24" s="73"/>
      <c r="L24" s="72"/>
      <c r="M24" s="74"/>
    </row>
    <row r="25" spans="1:13" ht="15.75">
      <c r="A25" s="190" t="s">
        <v>54</v>
      </c>
      <c r="B25" s="154"/>
      <c r="C25" s="154"/>
      <c r="D25" s="154"/>
      <c r="E25" s="154"/>
      <c r="F25" s="154"/>
      <c r="G25" s="154"/>
      <c r="H25" s="154"/>
      <c r="I25" s="154"/>
      <c r="J25" s="154"/>
      <c r="K25" s="154"/>
      <c r="L25" s="154"/>
      <c r="M25" s="191"/>
    </row>
    <row r="26" spans="1:13" ht="15.75" customHeight="1">
      <c r="A26" s="192" t="s">
        <v>70</v>
      </c>
      <c r="B26" s="193"/>
      <c r="C26" s="193"/>
      <c r="D26" s="129" t="s">
        <v>10</v>
      </c>
      <c r="E26" s="193"/>
      <c r="F26" s="129" t="s">
        <v>9</v>
      </c>
      <c r="G26" s="193"/>
      <c r="H26" s="129" t="s">
        <v>7</v>
      </c>
      <c r="I26" s="193"/>
      <c r="J26" s="75"/>
      <c r="K26" s="129" t="s">
        <v>71</v>
      </c>
      <c r="L26" s="215"/>
      <c r="M26" s="210" t="s">
        <v>51</v>
      </c>
    </row>
    <row r="27" spans="1:13" ht="47.25">
      <c r="A27" s="56" t="s">
        <v>73</v>
      </c>
      <c r="B27" s="47" t="s">
        <v>72</v>
      </c>
      <c r="C27" s="51" t="s">
        <v>11</v>
      </c>
      <c r="D27" s="193"/>
      <c r="E27" s="193"/>
      <c r="F27" s="193"/>
      <c r="G27" s="193"/>
      <c r="H27" s="193"/>
      <c r="I27" s="193"/>
      <c r="J27" s="47" t="s">
        <v>51</v>
      </c>
      <c r="K27" s="193"/>
      <c r="L27" s="215"/>
      <c r="M27" s="211"/>
    </row>
    <row r="28" spans="1:13" ht="15">
      <c r="A28" s="83">
        <v>0.72</v>
      </c>
      <c r="B28" s="76" t="s">
        <v>125</v>
      </c>
      <c r="C28" s="76" t="s">
        <v>125</v>
      </c>
      <c r="D28" s="263">
        <v>0.16</v>
      </c>
      <c r="E28" s="264"/>
      <c r="F28" s="263" t="s">
        <v>125</v>
      </c>
      <c r="G28" s="265"/>
      <c r="H28" s="266">
        <v>0.1</v>
      </c>
      <c r="I28" s="264"/>
      <c r="J28" s="76">
        <v>0</v>
      </c>
      <c r="K28" s="263">
        <v>0.02</v>
      </c>
      <c r="L28" s="265"/>
      <c r="M28" s="82" t="s">
        <v>125</v>
      </c>
    </row>
    <row r="29" spans="1:13" ht="15">
      <c r="A29" s="89"/>
      <c r="B29" s="90"/>
      <c r="C29" s="90"/>
      <c r="D29" s="90"/>
      <c r="E29" s="91"/>
      <c r="F29" s="90"/>
      <c r="G29" s="90"/>
      <c r="H29" s="92"/>
      <c r="I29" s="91"/>
      <c r="J29" s="90"/>
      <c r="K29" s="90"/>
      <c r="L29" s="90"/>
      <c r="M29" s="93"/>
    </row>
    <row r="30" spans="1:13" ht="15">
      <c r="A30" s="84"/>
      <c r="B30" s="85"/>
      <c r="C30" s="85"/>
      <c r="D30" s="85"/>
      <c r="E30" s="86"/>
      <c r="F30" s="85"/>
      <c r="G30" s="85"/>
      <c r="H30" s="87"/>
      <c r="I30" s="86"/>
      <c r="J30" s="85"/>
      <c r="K30" s="85"/>
      <c r="L30" s="85"/>
      <c r="M30" s="88"/>
    </row>
    <row r="31" spans="1:13" ht="99.75" customHeight="1">
      <c r="A31" s="183" t="s">
        <v>126</v>
      </c>
      <c r="B31" s="184"/>
      <c r="C31" s="184"/>
      <c r="D31" s="184"/>
      <c r="E31" s="184"/>
      <c r="F31" s="184"/>
      <c r="G31" s="184"/>
      <c r="H31" s="184"/>
      <c r="I31" s="184"/>
      <c r="J31" s="184"/>
      <c r="K31" s="184"/>
      <c r="L31" s="184"/>
      <c r="M31" s="185"/>
    </row>
    <row r="32" spans="1:13" ht="10.5" customHeight="1">
      <c r="A32" s="34"/>
      <c r="B32" s="7"/>
      <c r="C32" s="7"/>
      <c r="D32" s="7"/>
      <c r="E32" s="7"/>
      <c r="F32" s="7"/>
      <c r="G32" s="7"/>
      <c r="H32" s="7"/>
      <c r="I32" s="7"/>
      <c r="J32" s="7"/>
      <c r="K32" s="7"/>
      <c r="L32" s="7"/>
      <c r="M32" s="19"/>
    </row>
    <row r="33" spans="1:13" ht="15.75" customHeight="1">
      <c r="A33" s="39"/>
      <c r="B33" s="216" t="s">
        <v>44</v>
      </c>
      <c r="C33" s="217"/>
      <c r="D33" s="218"/>
      <c r="E33" s="10"/>
      <c r="F33" s="10"/>
      <c r="G33" s="10"/>
      <c r="H33" s="24"/>
      <c r="I33" s="3"/>
      <c r="J33" s="2"/>
      <c r="K33" s="4"/>
      <c r="L33" s="2"/>
      <c r="M33" s="27"/>
    </row>
    <row r="34" spans="1:13" ht="15.75">
      <c r="A34" s="40"/>
      <c r="B34" s="219"/>
      <c r="C34" s="220"/>
      <c r="D34" s="221"/>
      <c r="E34" s="2"/>
      <c r="F34" s="175"/>
      <c r="G34" s="175"/>
      <c r="H34" s="175"/>
      <c r="I34" s="176"/>
      <c r="J34" s="177"/>
      <c r="K34" s="177"/>
      <c r="L34" s="2"/>
      <c r="M34" s="27"/>
    </row>
    <row r="35" spans="1:13" ht="15.75">
      <c r="A35" s="40"/>
      <c r="B35" s="20" t="s">
        <v>3</v>
      </c>
      <c r="C35" s="222" t="s">
        <v>43</v>
      </c>
      <c r="D35" s="135"/>
      <c r="E35" s="2"/>
      <c r="F35" s="173" t="s">
        <v>0</v>
      </c>
      <c r="G35" s="223"/>
      <c r="H35" s="223"/>
      <c r="I35" s="154"/>
      <c r="J35" s="45"/>
      <c r="K35" s="262" t="s">
        <v>124</v>
      </c>
      <c r="L35" s="154"/>
      <c r="M35" s="27"/>
    </row>
    <row r="36" spans="1:13" ht="15.75">
      <c r="A36" s="40"/>
      <c r="B36" s="20" t="s">
        <v>34</v>
      </c>
      <c r="C36" s="163">
        <v>0</v>
      </c>
      <c r="D36" s="162"/>
      <c r="E36" s="2"/>
      <c r="F36" s="173" t="s">
        <v>1</v>
      </c>
      <c r="G36" s="154"/>
      <c r="H36" s="154"/>
      <c r="I36" s="154"/>
      <c r="J36" s="45"/>
      <c r="K36" s="262" t="s">
        <v>124</v>
      </c>
      <c r="L36" s="154"/>
      <c r="M36" s="35"/>
    </row>
    <row r="37" spans="1:13" ht="15.75">
      <c r="A37" s="40"/>
      <c r="B37" s="20" t="s">
        <v>35</v>
      </c>
      <c r="C37" s="163">
        <v>0</v>
      </c>
      <c r="D37" s="235"/>
      <c r="E37" s="79"/>
      <c r="F37" s="173" t="s">
        <v>2</v>
      </c>
      <c r="G37" s="154"/>
      <c r="H37" s="154"/>
      <c r="I37" s="154"/>
      <c r="J37" s="45"/>
      <c r="K37" s="262" t="s">
        <v>124</v>
      </c>
      <c r="L37" s="154"/>
      <c r="M37" s="35"/>
    </row>
    <row r="38" spans="1:13" ht="15.75">
      <c r="A38" s="40"/>
      <c r="B38" s="20" t="s">
        <v>36</v>
      </c>
      <c r="C38" s="163">
        <v>0</v>
      </c>
      <c r="D38" s="235"/>
      <c r="E38" s="10"/>
      <c r="F38" s="175"/>
      <c r="G38" s="175"/>
      <c r="H38" s="175"/>
      <c r="I38" s="175"/>
      <c r="J38" s="78"/>
      <c r="K38" s="176"/>
      <c r="L38" s="177"/>
      <c r="M38" s="27"/>
    </row>
    <row r="39" spans="1:13" ht="15.75">
      <c r="A39" s="40"/>
      <c r="B39" s="20" t="s">
        <v>37</v>
      </c>
      <c r="C39" s="163">
        <v>0</v>
      </c>
      <c r="D39" s="235"/>
      <c r="E39" s="10"/>
      <c r="F39" s="164" t="s">
        <v>8</v>
      </c>
      <c r="G39" s="170"/>
      <c r="H39" s="170"/>
      <c r="I39" s="171"/>
      <c r="J39" s="36"/>
      <c r="K39" s="172">
        <v>0</v>
      </c>
      <c r="L39" s="135"/>
      <c r="M39" s="27"/>
    </row>
    <row r="40" spans="1:13" ht="15.75">
      <c r="A40" s="40"/>
      <c r="B40" s="20" t="s">
        <v>38</v>
      </c>
      <c r="C40" s="163">
        <v>0</v>
      </c>
      <c r="D40" s="235"/>
      <c r="E40" s="10"/>
      <c r="F40" s="164" t="s">
        <v>5</v>
      </c>
      <c r="G40" s="165"/>
      <c r="H40" s="165"/>
      <c r="I40" s="135"/>
      <c r="J40" s="2"/>
      <c r="K40" s="172">
        <v>0</v>
      </c>
      <c r="L40" s="135"/>
      <c r="M40" s="27"/>
    </row>
    <row r="41" spans="1:13" ht="15.75">
      <c r="A41" s="40"/>
      <c r="B41" s="20" t="s">
        <v>39</v>
      </c>
      <c r="C41" s="163">
        <v>0</v>
      </c>
      <c r="D41" s="235"/>
      <c r="E41" s="26"/>
      <c r="F41" s="164" t="s">
        <v>6</v>
      </c>
      <c r="G41" s="165"/>
      <c r="H41" s="165"/>
      <c r="I41" s="135"/>
      <c r="J41" s="1"/>
      <c r="K41" s="169">
        <f>SUM(K39:K40)</f>
        <v>0</v>
      </c>
      <c r="L41" s="135"/>
      <c r="M41" s="27"/>
    </row>
    <row r="42" spans="1:13" ht="15.75">
      <c r="A42" s="40"/>
      <c r="B42" s="20" t="s">
        <v>40</v>
      </c>
      <c r="C42" s="163">
        <v>25</v>
      </c>
      <c r="D42" s="235"/>
      <c r="E42" s="23"/>
      <c r="F42" s="146" t="s">
        <v>76</v>
      </c>
      <c r="G42" s="239"/>
      <c r="H42" s="239"/>
      <c r="I42" s="239"/>
      <c r="J42" s="239"/>
      <c r="K42" s="239"/>
      <c r="L42" s="239"/>
      <c r="M42" s="240"/>
    </row>
    <row r="43" spans="1:13" ht="15.75">
      <c r="A43" s="40"/>
      <c r="B43" s="20" t="s">
        <v>4</v>
      </c>
      <c r="C43" s="161">
        <f>SUM(C36:C42)</f>
        <v>25</v>
      </c>
      <c r="D43" s="162"/>
      <c r="E43" s="23"/>
      <c r="F43" s="258" t="s">
        <v>127</v>
      </c>
      <c r="G43" s="258"/>
      <c r="H43" s="258"/>
      <c r="I43" s="258"/>
      <c r="J43" s="258"/>
      <c r="K43" s="258"/>
      <c r="L43" s="258"/>
      <c r="M43" s="259"/>
    </row>
    <row r="44" spans="1:13" ht="12.75" customHeight="1" thickBot="1">
      <c r="A44" s="29"/>
      <c r="B44" s="30"/>
      <c r="C44" s="31"/>
      <c r="D44" s="30"/>
      <c r="E44" s="30"/>
      <c r="F44" s="260"/>
      <c r="G44" s="260"/>
      <c r="H44" s="260"/>
      <c r="I44" s="260"/>
      <c r="J44" s="260"/>
      <c r="K44" s="260"/>
      <c r="L44" s="260"/>
      <c r="M44" s="261"/>
    </row>
    <row r="45" spans="1:13" ht="16.5" customHeight="1" thickTop="1">
      <c r="A45" s="2"/>
      <c r="B45" s="2"/>
      <c r="C45" s="5"/>
      <c r="D45" s="2"/>
      <c r="E45" s="2"/>
      <c r="F45" s="2"/>
      <c r="G45" s="2"/>
      <c r="H45" s="2"/>
      <c r="I45" s="2"/>
      <c r="J45" s="2"/>
      <c r="K45" s="4"/>
      <c r="L45" s="2"/>
      <c r="M45" s="2"/>
    </row>
    <row r="46" spans="1:13" ht="16.5" customHeight="1">
      <c r="A46" s="2"/>
      <c r="B46" s="2"/>
      <c r="C46" s="5"/>
      <c r="D46" s="2"/>
      <c r="E46" s="2"/>
      <c r="F46" s="2"/>
      <c r="G46" s="2"/>
      <c r="H46" s="2"/>
      <c r="I46" s="2"/>
      <c r="J46" s="2"/>
      <c r="K46" s="4"/>
      <c r="L46" s="2"/>
      <c r="M46" s="2"/>
    </row>
    <row r="47" spans="1:13" ht="16.5" thickBot="1">
      <c r="A47" s="6"/>
      <c r="B47" s="2"/>
      <c r="C47" s="2"/>
      <c r="D47" s="2"/>
      <c r="E47" s="2"/>
      <c r="F47" s="2"/>
      <c r="G47" s="2"/>
      <c r="H47" s="2"/>
      <c r="I47" s="4"/>
      <c r="J47" s="12"/>
      <c r="K47" s="4"/>
      <c r="L47" s="2"/>
      <c r="M47" s="2"/>
    </row>
    <row r="48" spans="1:14" ht="30.75" customHeight="1" thickBot="1" thickTop="1">
      <c r="A48" s="143" t="s">
        <v>42</v>
      </c>
      <c r="B48" s="144"/>
      <c r="C48" s="144"/>
      <c r="D48" s="144"/>
      <c r="E48" s="144"/>
      <c r="F48" s="144"/>
      <c r="G48" s="144"/>
      <c r="H48" s="144"/>
      <c r="I48" s="144"/>
      <c r="J48" s="144"/>
      <c r="K48" s="144"/>
      <c r="L48" s="144"/>
      <c r="M48" s="145"/>
      <c r="N48" s="8"/>
    </row>
    <row r="49" spans="1:14" ht="13.5" customHeight="1" thickTop="1">
      <c r="A49" s="41"/>
      <c r="B49" s="42"/>
      <c r="C49" s="42"/>
      <c r="D49" s="42"/>
      <c r="E49" s="42"/>
      <c r="F49" s="42"/>
      <c r="G49" s="42"/>
      <c r="H49" s="42"/>
      <c r="I49" s="42"/>
      <c r="J49" s="42"/>
      <c r="K49" s="42"/>
      <c r="L49" s="42"/>
      <c r="M49" s="43"/>
      <c r="N49" s="8"/>
    </row>
    <row r="50" spans="1:14" ht="47.25" customHeight="1">
      <c r="A50" s="236" t="s">
        <v>78</v>
      </c>
      <c r="B50" s="237"/>
      <c r="C50" s="237"/>
      <c r="D50" s="237"/>
      <c r="E50" s="237"/>
      <c r="F50" s="237"/>
      <c r="G50" s="237"/>
      <c r="H50" s="237"/>
      <c r="I50" s="237"/>
      <c r="J50" s="237"/>
      <c r="K50" s="237"/>
      <c r="L50" s="237"/>
      <c r="M50" s="238"/>
      <c r="N50" s="8"/>
    </row>
    <row r="51" spans="1:13" ht="19.5" customHeight="1">
      <c r="A51" s="195" t="s">
        <v>80</v>
      </c>
      <c r="B51" s="233"/>
      <c r="C51" s="233"/>
      <c r="D51" s="233"/>
      <c r="E51" s="233"/>
      <c r="F51" s="233"/>
      <c r="G51" s="233"/>
      <c r="H51" s="233"/>
      <c r="I51" s="233"/>
      <c r="J51" s="233"/>
      <c r="K51" s="233"/>
      <c r="L51" s="233"/>
      <c r="M51" s="234"/>
    </row>
    <row r="52" spans="1:13" ht="53.25" customHeight="1">
      <c r="A52" s="54" t="s">
        <v>3</v>
      </c>
      <c r="B52" s="47" t="s">
        <v>12</v>
      </c>
      <c r="C52" s="47" t="s">
        <v>13</v>
      </c>
      <c r="D52" s="47" t="s">
        <v>14</v>
      </c>
      <c r="E52" s="129" t="s">
        <v>77</v>
      </c>
      <c r="F52" s="129"/>
      <c r="G52" s="129" t="s">
        <v>15</v>
      </c>
      <c r="H52" s="130"/>
      <c r="I52" s="129" t="s">
        <v>45</v>
      </c>
      <c r="J52" s="130"/>
      <c r="K52" s="130"/>
      <c r="L52" s="129" t="s">
        <v>56</v>
      </c>
      <c r="M52" s="209"/>
    </row>
    <row r="53" spans="1:13" ht="15.75">
      <c r="A53" s="28" t="s">
        <v>34</v>
      </c>
      <c r="B53" s="14">
        <v>20</v>
      </c>
      <c r="C53" s="14">
        <v>79</v>
      </c>
      <c r="D53" s="14">
        <f>+M10</f>
        <v>221</v>
      </c>
      <c r="E53" s="154">
        <v>79</v>
      </c>
      <c r="F53" s="154"/>
      <c r="G53" s="153">
        <v>0</v>
      </c>
      <c r="H53" s="154"/>
      <c r="I53" s="153">
        <f>30915640-27986638</f>
        <v>2929002</v>
      </c>
      <c r="J53" s="154"/>
      <c r="K53" s="154"/>
      <c r="L53" s="153">
        <v>0</v>
      </c>
      <c r="M53" s="232"/>
    </row>
    <row r="54" spans="1:13" ht="15.75">
      <c r="A54" s="28" t="s">
        <v>35</v>
      </c>
      <c r="B54" s="14">
        <v>20</v>
      </c>
      <c r="C54" s="14">
        <v>100</v>
      </c>
      <c r="D54" s="14">
        <v>286</v>
      </c>
      <c r="E54" s="154">
        <v>100</v>
      </c>
      <c r="F54" s="154"/>
      <c r="G54" s="153">
        <f>((D54-D53)*16676.88)+I54</f>
        <v>5383697.2</v>
      </c>
      <c r="H54" s="154"/>
      <c r="I54" s="153">
        <f>2299700+2000000</f>
        <v>4299700</v>
      </c>
      <c r="J54" s="154"/>
      <c r="K54" s="154"/>
      <c r="L54" s="153">
        <v>2000000</v>
      </c>
      <c r="M54" s="232"/>
    </row>
    <row r="55" spans="1:13" ht="15.75">
      <c r="A55" s="28" t="s">
        <v>36</v>
      </c>
      <c r="B55" s="14">
        <v>20</v>
      </c>
      <c r="C55" s="14">
        <v>120</v>
      </c>
      <c r="D55" s="14">
        <v>360</v>
      </c>
      <c r="E55" s="154">
        <v>120</v>
      </c>
      <c r="F55" s="154"/>
      <c r="G55" s="153">
        <f>((D55-D54)*16676.88)</f>
        <v>1234089.12</v>
      </c>
      <c r="H55" s="154"/>
      <c r="I55" s="254" t="s">
        <v>128</v>
      </c>
      <c r="J55" s="255"/>
      <c r="K55" s="255"/>
      <c r="L55" s="153">
        <v>0</v>
      </c>
      <c r="M55" s="232"/>
    </row>
    <row r="56" spans="1:13" ht="15.75">
      <c r="A56" s="28" t="s">
        <v>37</v>
      </c>
      <c r="B56" s="14">
        <v>0</v>
      </c>
      <c r="C56" s="14">
        <v>120</v>
      </c>
      <c r="D56" s="14">
        <v>420</v>
      </c>
      <c r="E56" s="154">
        <v>0</v>
      </c>
      <c r="F56" s="154"/>
      <c r="G56" s="153">
        <f>((D56-D55)*16676.88)</f>
        <v>1000612.8</v>
      </c>
      <c r="H56" s="154"/>
      <c r="I56" s="254" t="s">
        <v>128</v>
      </c>
      <c r="J56" s="255"/>
      <c r="K56" s="255"/>
      <c r="L56" s="256">
        <v>0</v>
      </c>
      <c r="M56" s="257"/>
    </row>
    <row r="57" spans="1:13" ht="15.75">
      <c r="A57" s="28" t="s">
        <v>38</v>
      </c>
      <c r="B57" s="14">
        <v>0</v>
      </c>
      <c r="C57" s="14">
        <v>120</v>
      </c>
      <c r="D57" s="14">
        <v>460</v>
      </c>
      <c r="E57" s="154">
        <v>0</v>
      </c>
      <c r="F57" s="154"/>
      <c r="G57" s="153">
        <f>((D57-D56)*16676.88)</f>
        <v>667075.2000000001</v>
      </c>
      <c r="H57" s="154"/>
      <c r="I57" s="254" t="s">
        <v>128</v>
      </c>
      <c r="J57" s="255"/>
      <c r="K57" s="255"/>
      <c r="L57" s="153">
        <v>0</v>
      </c>
      <c r="M57" s="232"/>
    </row>
    <row r="58" spans="1:13" ht="15.75">
      <c r="A58" s="28" t="s">
        <v>39</v>
      </c>
      <c r="B58" s="44">
        <v>0</v>
      </c>
      <c r="C58" s="14">
        <v>120</v>
      </c>
      <c r="D58" s="14">
        <v>480</v>
      </c>
      <c r="E58" s="154">
        <v>0</v>
      </c>
      <c r="F58" s="154"/>
      <c r="G58" s="153">
        <f>((D58-D57)*16676.88)</f>
        <v>333537.60000000003</v>
      </c>
      <c r="H58" s="154"/>
      <c r="I58" s="254" t="s">
        <v>128</v>
      </c>
      <c r="J58" s="255"/>
      <c r="K58" s="255"/>
      <c r="L58" s="153">
        <v>0</v>
      </c>
      <c r="M58" s="232"/>
    </row>
    <row r="59" spans="1:13" ht="15.75">
      <c r="A59" s="28" t="s">
        <v>40</v>
      </c>
      <c r="B59" s="44">
        <v>25</v>
      </c>
      <c r="C59" s="44">
        <f>+C58+B59</f>
        <v>145</v>
      </c>
      <c r="D59" s="14">
        <f>+D58+25</f>
        <v>505</v>
      </c>
      <c r="E59" s="224">
        <v>0</v>
      </c>
      <c r="F59" s="224"/>
      <c r="G59" s="153">
        <f>((D59-D58)*16676.88)+I59</f>
        <v>1166922</v>
      </c>
      <c r="H59" s="154"/>
      <c r="I59" s="153">
        <f>30000*25</f>
        <v>750000</v>
      </c>
      <c r="J59" s="154"/>
      <c r="K59" s="154"/>
      <c r="L59" s="153">
        <v>0</v>
      </c>
      <c r="M59" s="232"/>
    </row>
    <row r="60" spans="1:13" ht="15.75">
      <c r="A60" s="28" t="s">
        <v>4</v>
      </c>
      <c r="B60" s="46"/>
      <c r="C60" s="46"/>
      <c r="D60" s="46"/>
      <c r="E60" s="241"/>
      <c r="F60" s="241"/>
      <c r="G60" s="159"/>
      <c r="H60" s="133"/>
      <c r="I60" s="159"/>
      <c r="J60" s="133"/>
      <c r="K60" s="133"/>
      <c r="L60" s="153">
        <f>SUM(L53:M59)</f>
        <v>2000000</v>
      </c>
      <c r="M60" s="232"/>
    </row>
    <row r="61" spans="1:13" ht="16.5" customHeight="1" hidden="1">
      <c r="A61" s="38"/>
      <c r="B61" s="3"/>
      <c r="C61" s="3"/>
      <c r="D61" s="3"/>
      <c r="E61" s="3"/>
      <c r="F61" s="3"/>
      <c r="G61" s="3"/>
      <c r="H61" s="3"/>
      <c r="I61" s="3"/>
      <c r="J61" s="3"/>
      <c r="K61" s="3"/>
      <c r="L61" s="24"/>
      <c r="M61" s="55"/>
    </row>
    <row r="62" spans="1:13" ht="16.5" customHeight="1" hidden="1">
      <c r="A62" s="38"/>
      <c r="B62" s="3"/>
      <c r="C62" s="3"/>
      <c r="D62" s="3"/>
      <c r="E62" s="3"/>
      <c r="F62" s="3"/>
      <c r="G62" s="3"/>
      <c r="H62" s="3"/>
      <c r="I62" s="3"/>
      <c r="J62" s="3"/>
      <c r="K62" s="3"/>
      <c r="L62" s="24"/>
      <c r="M62" s="55"/>
    </row>
    <row r="63" spans="1:13" ht="16.5" customHeight="1" hidden="1">
      <c r="A63" s="38"/>
      <c r="B63" s="3"/>
      <c r="C63" s="3"/>
      <c r="D63" s="3"/>
      <c r="E63" s="3"/>
      <c r="F63" s="3"/>
      <c r="G63" s="3"/>
      <c r="H63" s="3"/>
      <c r="I63" s="3"/>
      <c r="J63" s="3"/>
      <c r="K63" s="3"/>
      <c r="L63" s="24"/>
      <c r="M63" s="55"/>
    </row>
    <row r="64" spans="1:13" ht="16.5" customHeight="1" hidden="1">
      <c r="A64" s="38"/>
      <c r="B64" s="3"/>
      <c r="C64" s="3"/>
      <c r="D64" s="3"/>
      <c r="E64" s="3"/>
      <c r="F64" s="3"/>
      <c r="G64" s="3"/>
      <c r="H64" s="3"/>
      <c r="I64" s="3"/>
      <c r="J64" s="3"/>
      <c r="K64" s="3"/>
      <c r="L64" s="25"/>
      <c r="M64" s="55"/>
    </row>
    <row r="65" spans="1:13" ht="15" customHeight="1" hidden="1">
      <c r="A65" s="38"/>
      <c r="B65" s="3"/>
      <c r="C65" s="3"/>
      <c r="D65" s="3"/>
      <c r="E65" s="3"/>
      <c r="F65" s="3"/>
      <c r="G65" s="3"/>
      <c r="H65" s="3"/>
      <c r="I65" s="3"/>
      <c r="J65" s="3"/>
      <c r="K65" s="3"/>
      <c r="L65" s="3"/>
      <c r="M65" s="55"/>
    </row>
    <row r="66" spans="1:13" ht="15">
      <c r="A66" s="148" t="s">
        <v>76</v>
      </c>
      <c r="B66" s="149"/>
      <c r="C66" s="149"/>
      <c r="D66" s="149"/>
      <c r="E66" s="149"/>
      <c r="F66" s="149"/>
      <c r="G66" s="149"/>
      <c r="H66" s="149"/>
      <c r="I66" s="149"/>
      <c r="J66" s="149"/>
      <c r="K66" s="149"/>
      <c r="L66" s="149"/>
      <c r="M66" s="150"/>
    </row>
    <row r="67" spans="1:13" ht="16.5" thickBot="1">
      <c r="A67" s="251" t="s">
        <v>129</v>
      </c>
      <c r="B67" s="252"/>
      <c r="C67" s="252"/>
      <c r="D67" s="252"/>
      <c r="E67" s="252"/>
      <c r="F67" s="252"/>
      <c r="G67" s="252"/>
      <c r="H67" s="252"/>
      <c r="I67" s="252"/>
      <c r="J67" s="252"/>
      <c r="K67" s="252"/>
      <c r="L67" s="252"/>
      <c r="M67" s="253"/>
    </row>
    <row r="68" spans="1:13" ht="15.75" thickTop="1">
      <c r="A68" s="57"/>
      <c r="B68" s="57"/>
      <c r="C68" s="57"/>
      <c r="D68" s="57"/>
      <c r="E68" s="57"/>
      <c r="F68" s="57"/>
      <c r="G68" s="57"/>
      <c r="H68" s="57"/>
      <c r="I68" s="57"/>
      <c r="J68" s="57"/>
      <c r="K68" s="57"/>
      <c r="L68" s="57"/>
      <c r="M68" s="57"/>
    </row>
  </sheetData>
  <mergeCells count="103">
    <mergeCell ref="A1:M1"/>
    <mergeCell ref="B15:B16"/>
    <mergeCell ref="C15:C16"/>
    <mergeCell ref="D15:D16"/>
    <mergeCell ref="A3:M3"/>
    <mergeCell ref="A5:M5"/>
    <mergeCell ref="A14:H14"/>
    <mergeCell ref="K14:M14"/>
    <mergeCell ref="K15:K16"/>
    <mergeCell ref="L15:L16"/>
    <mergeCell ref="M15:M16"/>
    <mergeCell ref="A20:C20"/>
    <mergeCell ref="E20:M20"/>
    <mergeCell ref="E15:E16"/>
    <mergeCell ref="F15:F16"/>
    <mergeCell ref="G15:G16"/>
    <mergeCell ref="H15:H16"/>
    <mergeCell ref="A15:A16"/>
    <mergeCell ref="A21:C21"/>
    <mergeCell ref="E21:F21"/>
    <mergeCell ref="A22:C22"/>
    <mergeCell ref="E22:F22"/>
    <mergeCell ref="A25:M25"/>
    <mergeCell ref="A26:C26"/>
    <mergeCell ref="D26:E27"/>
    <mergeCell ref="F26:G27"/>
    <mergeCell ref="H26:I27"/>
    <mergeCell ref="K26:L27"/>
    <mergeCell ref="M26:M27"/>
    <mergeCell ref="D28:E28"/>
    <mergeCell ref="F28:G28"/>
    <mergeCell ref="H28:I28"/>
    <mergeCell ref="K28:L28"/>
    <mergeCell ref="A31:M31"/>
    <mergeCell ref="B33:D34"/>
    <mergeCell ref="F34:H34"/>
    <mergeCell ref="I34:K34"/>
    <mergeCell ref="C35:D35"/>
    <mergeCell ref="F35:I35"/>
    <mergeCell ref="K35:L35"/>
    <mergeCell ref="C36:D36"/>
    <mergeCell ref="F36:I36"/>
    <mergeCell ref="K36:L36"/>
    <mergeCell ref="C37:D37"/>
    <mergeCell ref="F37:I37"/>
    <mergeCell ref="K37:L37"/>
    <mergeCell ref="C38:D38"/>
    <mergeCell ref="F38:I38"/>
    <mergeCell ref="K38:L38"/>
    <mergeCell ref="C39:D39"/>
    <mergeCell ref="F39:I39"/>
    <mergeCell ref="K39:L39"/>
    <mergeCell ref="C40:D40"/>
    <mergeCell ref="F40:I40"/>
    <mergeCell ref="K40:L40"/>
    <mergeCell ref="C41:D41"/>
    <mergeCell ref="F41:I41"/>
    <mergeCell ref="K41:L41"/>
    <mergeCell ref="C42:D42"/>
    <mergeCell ref="F42:M42"/>
    <mergeCell ref="C43:D43"/>
    <mergeCell ref="A48:M48"/>
    <mergeCell ref="A50:M50"/>
    <mergeCell ref="A51:M51"/>
    <mergeCell ref="F43:M44"/>
    <mergeCell ref="E52:F52"/>
    <mergeCell ref="G52:H52"/>
    <mergeCell ref="I52:K52"/>
    <mergeCell ref="L52:M52"/>
    <mergeCell ref="E53:F53"/>
    <mergeCell ref="G53:H53"/>
    <mergeCell ref="I53:K53"/>
    <mergeCell ref="L53:M53"/>
    <mergeCell ref="E54:F54"/>
    <mergeCell ref="G54:H54"/>
    <mergeCell ref="I54:K54"/>
    <mergeCell ref="L54:M54"/>
    <mergeCell ref="E55:F55"/>
    <mergeCell ref="G55:H55"/>
    <mergeCell ref="I55:K55"/>
    <mergeCell ref="L55:M55"/>
    <mergeCell ref="E56:F56"/>
    <mergeCell ref="G56:H56"/>
    <mergeCell ref="I56:K56"/>
    <mergeCell ref="L56:M56"/>
    <mergeCell ref="E57:F57"/>
    <mergeCell ref="G57:H57"/>
    <mergeCell ref="I57:K57"/>
    <mergeCell ref="L57:M57"/>
    <mergeCell ref="E58:F58"/>
    <mergeCell ref="G58:H58"/>
    <mergeCell ref="I58:K58"/>
    <mergeCell ref="L58:M58"/>
    <mergeCell ref="E59:F59"/>
    <mergeCell ref="G59:H59"/>
    <mergeCell ref="I59:K59"/>
    <mergeCell ref="L59:M59"/>
    <mergeCell ref="A66:M66"/>
    <mergeCell ref="A67:M67"/>
    <mergeCell ref="E60:F60"/>
    <mergeCell ref="G60:H60"/>
    <mergeCell ref="I60:K60"/>
    <mergeCell ref="L60:M60"/>
  </mergeCells>
  <printOptions/>
  <pageMargins left="0.75" right="0.75" top="1" bottom="1" header="0.5" footer="0.5"/>
  <pageSetup horizontalDpi="600" verticalDpi="600" orientation="portrait" scale="53" r:id="rId3"/>
  <legacyDrawing r:id="rId2"/>
</worksheet>
</file>

<file path=xl/worksheets/sheet4.xml><?xml version="1.0" encoding="utf-8"?>
<worksheet xmlns="http://schemas.openxmlformats.org/spreadsheetml/2006/main" xmlns:r="http://schemas.openxmlformats.org/officeDocument/2006/relationships">
  <dimension ref="A1:N68"/>
  <sheetViews>
    <sheetView zoomScale="75" zoomScaleNormal="75" workbookViewId="0" topLeftCell="A25">
      <selection activeCell="C27" sqref="C27"/>
    </sheetView>
  </sheetViews>
  <sheetFormatPr defaultColWidth="8.88671875" defaultRowHeight="15"/>
  <cols>
    <col min="1" max="1" width="22.88671875" style="0" customWidth="1"/>
    <col min="2" max="9" width="9.77734375" style="0" customWidth="1"/>
    <col min="10" max="10" width="13.10546875" style="0" hidden="1" customWidth="1"/>
    <col min="11" max="11" width="9.6640625" style="0" customWidth="1"/>
    <col min="12" max="13" width="9.77734375" style="0" customWidth="1"/>
    <col min="14" max="14" width="14.3359375" style="0" customWidth="1"/>
    <col min="15" max="15" width="12.4453125" style="0" customWidth="1"/>
  </cols>
  <sheetData>
    <row r="1" spans="1:13" ht="27.75" customHeight="1">
      <c r="A1" s="197" t="s">
        <v>121</v>
      </c>
      <c r="B1" s="198"/>
      <c r="C1" s="198"/>
      <c r="D1" s="198"/>
      <c r="E1" s="198"/>
      <c r="F1" s="198"/>
      <c r="G1" s="198"/>
      <c r="H1" s="198"/>
      <c r="I1" s="198"/>
      <c r="J1" s="198"/>
      <c r="K1" s="198"/>
      <c r="L1" s="198"/>
      <c r="M1" s="198"/>
    </row>
    <row r="2" spans="1:14" ht="12" customHeight="1" thickBot="1">
      <c r="A2" s="13"/>
      <c r="B2" s="9"/>
      <c r="C2" s="9"/>
      <c r="D2" s="9"/>
      <c r="E2" s="9"/>
      <c r="F2" s="9"/>
      <c r="G2" s="9"/>
      <c r="H2" s="9"/>
      <c r="I2" s="9"/>
      <c r="J2" s="9"/>
      <c r="K2" s="9"/>
      <c r="L2" s="9"/>
      <c r="M2" s="9"/>
      <c r="N2" s="8"/>
    </row>
    <row r="3" spans="1:14" ht="30.75" customHeight="1" thickBot="1" thickTop="1">
      <c r="A3" s="143" t="s">
        <v>41</v>
      </c>
      <c r="B3" s="199"/>
      <c r="C3" s="199"/>
      <c r="D3" s="199"/>
      <c r="E3" s="199"/>
      <c r="F3" s="199"/>
      <c r="G3" s="199"/>
      <c r="H3" s="199"/>
      <c r="I3" s="199"/>
      <c r="J3" s="199"/>
      <c r="K3" s="199"/>
      <c r="L3" s="199"/>
      <c r="M3" s="200"/>
      <c r="N3" s="8"/>
    </row>
    <row r="4" spans="1:14" ht="12.75" customHeight="1" thickTop="1">
      <c r="A4" s="41"/>
      <c r="B4" s="42"/>
      <c r="C4" s="42"/>
      <c r="D4" s="42"/>
      <c r="E4" s="42"/>
      <c r="F4" s="42"/>
      <c r="G4" s="42"/>
      <c r="H4" s="42"/>
      <c r="I4" s="42"/>
      <c r="J4" s="42"/>
      <c r="K4" s="42"/>
      <c r="L4" s="42"/>
      <c r="M4" s="43"/>
      <c r="N4" s="8"/>
    </row>
    <row r="5" spans="1:13" ht="20.25" customHeight="1" thickBot="1">
      <c r="A5" s="201" t="s">
        <v>16</v>
      </c>
      <c r="B5" s="202"/>
      <c r="C5" s="202"/>
      <c r="D5" s="202"/>
      <c r="E5" s="202"/>
      <c r="F5" s="202"/>
      <c r="G5" s="202"/>
      <c r="H5" s="202"/>
      <c r="I5" s="202"/>
      <c r="J5" s="202"/>
      <c r="K5" s="202"/>
      <c r="L5" s="202"/>
      <c r="M5" s="203"/>
    </row>
    <row r="6" spans="1:13" ht="19.5" customHeight="1" thickTop="1">
      <c r="A6" s="15"/>
      <c r="B6" s="17" t="s">
        <v>19</v>
      </c>
      <c r="C6" s="17" t="s">
        <v>20</v>
      </c>
      <c r="D6" s="17" t="s">
        <v>21</v>
      </c>
      <c r="E6" s="17" t="s">
        <v>28</v>
      </c>
      <c r="F6" s="17" t="s">
        <v>29</v>
      </c>
      <c r="G6" s="17" t="s">
        <v>22</v>
      </c>
      <c r="H6" s="17" t="s">
        <v>23</v>
      </c>
      <c r="I6" s="17" t="s">
        <v>24</v>
      </c>
      <c r="J6" s="17" t="s">
        <v>24</v>
      </c>
      <c r="K6" s="17" t="s">
        <v>30</v>
      </c>
      <c r="L6" s="17" t="s">
        <v>25</v>
      </c>
      <c r="M6" s="18" t="s">
        <v>26</v>
      </c>
    </row>
    <row r="7" spans="1:13" ht="15.75">
      <c r="A7" s="16" t="s">
        <v>17</v>
      </c>
      <c r="B7" s="60">
        <v>0</v>
      </c>
      <c r="C7" s="60">
        <v>2870</v>
      </c>
      <c r="D7" s="60">
        <v>2503</v>
      </c>
      <c r="E7" s="60">
        <v>2372</v>
      </c>
      <c r="F7" s="60">
        <v>2146</v>
      </c>
      <c r="G7" s="60">
        <v>2048</v>
      </c>
      <c r="H7" s="60">
        <v>2136</v>
      </c>
      <c r="I7" s="60">
        <v>2063</v>
      </c>
      <c r="J7" s="61"/>
      <c r="K7" s="60">
        <v>2623</v>
      </c>
      <c r="L7" s="60">
        <v>3285</v>
      </c>
      <c r="M7" s="62">
        <v>3740</v>
      </c>
    </row>
    <row r="8" spans="1:13" ht="15.75">
      <c r="A8" s="16" t="s">
        <v>18</v>
      </c>
      <c r="B8" s="60">
        <v>0</v>
      </c>
      <c r="C8" s="60">
        <v>224</v>
      </c>
      <c r="D8" s="60">
        <v>222</v>
      </c>
      <c r="E8" s="60">
        <v>230</v>
      </c>
      <c r="F8" s="60">
        <v>236</v>
      </c>
      <c r="G8" s="60">
        <v>251</v>
      </c>
      <c r="H8" s="60">
        <v>248</v>
      </c>
      <c r="I8" s="60">
        <v>245</v>
      </c>
      <c r="J8" s="61"/>
      <c r="K8" s="60">
        <v>271</v>
      </c>
      <c r="L8" s="60">
        <v>321</v>
      </c>
      <c r="M8" s="62">
        <v>325</v>
      </c>
    </row>
    <row r="9" spans="1:13" ht="16.5" thickBot="1">
      <c r="A9" s="22" t="s">
        <v>31</v>
      </c>
      <c r="B9" s="63">
        <v>0</v>
      </c>
      <c r="C9" s="63">
        <v>140</v>
      </c>
      <c r="D9" s="63">
        <v>140</v>
      </c>
      <c r="E9" s="63">
        <v>140</v>
      </c>
      <c r="F9" s="63">
        <v>138</v>
      </c>
      <c r="G9" s="63">
        <v>146</v>
      </c>
      <c r="H9" s="63">
        <v>140</v>
      </c>
      <c r="I9" s="63">
        <v>147</v>
      </c>
      <c r="J9" s="64"/>
      <c r="K9" s="63">
        <v>141</v>
      </c>
      <c r="L9" s="63">
        <v>158</v>
      </c>
      <c r="M9" s="65">
        <v>182</v>
      </c>
    </row>
    <row r="10" spans="1:13" ht="16.5" thickTop="1">
      <c r="A10" s="21" t="s">
        <v>32</v>
      </c>
      <c r="B10" s="66">
        <v>0</v>
      </c>
      <c r="C10" s="66">
        <v>588</v>
      </c>
      <c r="D10" s="66">
        <v>609</v>
      </c>
      <c r="E10" s="66">
        <v>610</v>
      </c>
      <c r="F10" s="66">
        <v>603</v>
      </c>
      <c r="G10" s="66">
        <v>595</v>
      </c>
      <c r="H10" s="66">
        <v>584</v>
      </c>
      <c r="I10" s="66">
        <v>579</v>
      </c>
      <c r="J10" s="67"/>
      <c r="K10" s="66">
        <v>578</v>
      </c>
      <c r="L10" s="66">
        <v>590</v>
      </c>
      <c r="M10" s="68">
        <v>632</v>
      </c>
    </row>
    <row r="11" spans="1:13" ht="15.75">
      <c r="A11" s="16" t="s">
        <v>33</v>
      </c>
      <c r="B11" s="60">
        <v>0</v>
      </c>
      <c r="C11" s="60">
        <v>500</v>
      </c>
      <c r="D11" s="60">
        <v>500</v>
      </c>
      <c r="E11" s="60">
        <v>500</v>
      </c>
      <c r="F11" s="60">
        <v>500</v>
      </c>
      <c r="G11" s="60">
        <v>500</v>
      </c>
      <c r="H11" s="60">
        <v>477</v>
      </c>
      <c r="I11" s="60">
        <v>477</v>
      </c>
      <c r="J11" s="61"/>
      <c r="K11" s="60">
        <v>493</v>
      </c>
      <c r="L11" s="60">
        <v>482</v>
      </c>
      <c r="M11" s="62">
        <v>500</v>
      </c>
    </row>
    <row r="12" spans="1:13" ht="15">
      <c r="A12" s="49" t="s">
        <v>27</v>
      </c>
      <c r="B12" s="94" t="s">
        <v>93</v>
      </c>
      <c r="C12" s="3"/>
      <c r="D12" s="66">
        <v>76</v>
      </c>
      <c r="E12" s="66">
        <v>101</v>
      </c>
      <c r="F12" s="95" t="s">
        <v>94</v>
      </c>
      <c r="G12" s="95" t="s">
        <v>94</v>
      </c>
      <c r="H12" s="66">
        <v>96</v>
      </c>
      <c r="I12" s="66">
        <v>70</v>
      </c>
      <c r="J12" s="2"/>
      <c r="K12" s="4">
        <v>12</v>
      </c>
      <c r="L12" s="66">
        <v>0</v>
      </c>
      <c r="M12" s="96" t="s">
        <v>94</v>
      </c>
    </row>
    <row r="13" spans="1:13" ht="15">
      <c r="A13" s="49"/>
      <c r="B13" s="3"/>
      <c r="C13" s="3"/>
      <c r="D13" s="2"/>
      <c r="E13" s="2"/>
      <c r="F13" s="2"/>
      <c r="G13" s="2"/>
      <c r="H13" s="2"/>
      <c r="I13" s="2"/>
      <c r="J13" s="2"/>
      <c r="K13" s="4"/>
      <c r="L13" s="2"/>
      <c r="M13" s="27"/>
    </row>
    <row r="14" spans="1:13" ht="15.75">
      <c r="A14" s="204" t="s">
        <v>66</v>
      </c>
      <c r="B14" s="205"/>
      <c r="C14" s="205"/>
      <c r="D14" s="205"/>
      <c r="E14" s="205"/>
      <c r="F14" s="205"/>
      <c r="G14" s="205"/>
      <c r="H14" s="205"/>
      <c r="I14" s="2"/>
      <c r="J14" s="2"/>
      <c r="K14" s="206" t="s">
        <v>65</v>
      </c>
      <c r="L14" s="205"/>
      <c r="M14" s="207"/>
    </row>
    <row r="15" spans="1:13" ht="15.75" customHeight="1">
      <c r="A15" s="194" t="s">
        <v>63</v>
      </c>
      <c r="B15" s="129" t="s">
        <v>61</v>
      </c>
      <c r="C15" s="129" t="s">
        <v>62</v>
      </c>
      <c r="D15" s="129" t="s">
        <v>57</v>
      </c>
      <c r="E15" s="129" t="s">
        <v>58</v>
      </c>
      <c r="F15" s="129" t="s">
        <v>59</v>
      </c>
      <c r="G15" s="129" t="s">
        <v>60</v>
      </c>
      <c r="H15" s="129" t="s">
        <v>64</v>
      </c>
      <c r="I15" s="2"/>
      <c r="J15" s="2"/>
      <c r="K15" s="208" t="s">
        <v>67</v>
      </c>
      <c r="L15" s="129" t="s">
        <v>68</v>
      </c>
      <c r="M15" s="209" t="s">
        <v>69</v>
      </c>
    </row>
    <row r="16" spans="1:13" ht="15">
      <c r="A16" s="194"/>
      <c r="B16" s="129"/>
      <c r="C16" s="129"/>
      <c r="D16" s="129"/>
      <c r="E16" s="129"/>
      <c r="F16" s="129"/>
      <c r="G16" s="129"/>
      <c r="H16" s="129"/>
      <c r="I16" s="2"/>
      <c r="J16" s="2"/>
      <c r="K16" s="129"/>
      <c r="L16" s="129"/>
      <c r="M16" s="209"/>
    </row>
    <row r="17" spans="1:13" s="48" customFormat="1" ht="15">
      <c r="A17" s="80">
        <v>0.817</v>
      </c>
      <c r="B17" s="71">
        <v>0.485</v>
      </c>
      <c r="C17" s="71">
        <v>0.515</v>
      </c>
      <c r="D17" s="71">
        <v>0.569</v>
      </c>
      <c r="E17" s="71">
        <v>0.061</v>
      </c>
      <c r="F17" s="71">
        <v>0.159</v>
      </c>
      <c r="G17" s="71">
        <v>0.205</v>
      </c>
      <c r="H17" s="71">
        <v>0.005</v>
      </c>
      <c r="I17" s="3"/>
      <c r="J17" s="3"/>
      <c r="K17" s="97">
        <v>1148</v>
      </c>
      <c r="L17" s="71">
        <v>0.122</v>
      </c>
      <c r="M17" s="81">
        <v>0.878</v>
      </c>
    </row>
    <row r="18" spans="1:13" s="48" customFormat="1" ht="15.75">
      <c r="A18" s="69"/>
      <c r="B18" s="53"/>
      <c r="C18" s="53"/>
      <c r="D18" s="53"/>
      <c r="E18" s="53"/>
      <c r="F18" s="53"/>
      <c r="G18" s="53"/>
      <c r="H18" s="53"/>
      <c r="I18" s="3"/>
      <c r="J18" s="3"/>
      <c r="K18" s="53"/>
      <c r="L18" s="53"/>
      <c r="M18" s="70"/>
    </row>
    <row r="19" spans="1:13" ht="16.5" customHeight="1">
      <c r="A19" s="37"/>
      <c r="B19" s="3"/>
      <c r="C19" s="3"/>
      <c r="D19" s="2"/>
      <c r="E19" s="2"/>
      <c r="F19" s="2"/>
      <c r="G19" s="2"/>
      <c r="H19" s="2"/>
      <c r="I19" s="2"/>
      <c r="J19" s="2"/>
      <c r="K19" s="4"/>
      <c r="L19" s="2"/>
      <c r="M19" s="27"/>
    </row>
    <row r="20" spans="1:13" ht="15.75">
      <c r="A20" s="195" t="s">
        <v>74</v>
      </c>
      <c r="B20" s="196"/>
      <c r="C20" s="196"/>
      <c r="D20" s="50"/>
      <c r="E20" s="181" t="s">
        <v>52</v>
      </c>
      <c r="F20" s="181"/>
      <c r="G20" s="181"/>
      <c r="H20" s="181"/>
      <c r="I20" s="181"/>
      <c r="J20" s="181"/>
      <c r="K20" s="181"/>
      <c r="L20" s="181"/>
      <c r="M20" s="182"/>
    </row>
    <row r="21" spans="1:13" ht="30" customHeight="1">
      <c r="A21" s="178" t="s">
        <v>75</v>
      </c>
      <c r="B21" s="179"/>
      <c r="C21" s="180"/>
      <c r="D21" s="3"/>
      <c r="E21" s="129" t="s">
        <v>46</v>
      </c>
      <c r="F21" s="129"/>
      <c r="G21" s="47" t="s">
        <v>53</v>
      </c>
      <c r="H21" s="51" t="s">
        <v>47</v>
      </c>
      <c r="I21" s="47" t="s">
        <v>48</v>
      </c>
      <c r="J21" s="47" t="s">
        <v>49</v>
      </c>
      <c r="K21" s="47" t="s">
        <v>55</v>
      </c>
      <c r="L21" s="47" t="s">
        <v>50</v>
      </c>
      <c r="M21" s="58" t="s">
        <v>51</v>
      </c>
    </row>
    <row r="22" spans="1:13" ht="15">
      <c r="A22" s="186">
        <v>735055000</v>
      </c>
      <c r="B22" s="187"/>
      <c r="C22" s="188"/>
      <c r="D22" s="2"/>
      <c r="E22" s="267">
        <v>0.03</v>
      </c>
      <c r="F22" s="267"/>
      <c r="G22" s="76">
        <v>0.03</v>
      </c>
      <c r="H22" s="76">
        <v>0.41</v>
      </c>
      <c r="I22" s="76">
        <v>0.23</v>
      </c>
      <c r="J22" s="76"/>
      <c r="K22" s="77">
        <v>0.06</v>
      </c>
      <c r="L22" s="76">
        <v>0.23</v>
      </c>
      <c r="M22" s="82">
        <v>0.01</v>
      </c>
    </row>
    <row r="23" spans="1:13" ht="15">
      <c r="A23" s="271" t="s">
        <v>90</v>
      </c>
      <c r="B23" s="272"/>
      <c r="C23" s="272"/>
      <c r="D23" s="2"/>
      <c r="E23" s="273" t="s">
        <v>90</v>
      </c>
      <c r="F23" s="272"/>
      <c r="G23" s="272"/>
      <c r="H23" s="274"/>
      <c r="I23" s="274"/>
      <c r="J23" s="274"/>
      <c r="K23" s="274"/>
      <c r="L23" s="274"/>
      <c r="M23" s="275"/>
    </row>
    <row r="24" spans="1:13" ht="15">
      <c r="A24" s="52"/>
      <c r="B24" s="59"/>
      <c r="C24" s="59"/>
      <c r="D24" s="2"/>
      <c r="E24" s="72"/>
      <c r="F24" s="72"/>
      <c r="G24" s="72"/>
      <c r="H24" s="72"/>
      <c r="I24" s="72"/>
      <c r="J24" s="72"/>
      <c r="K24" s="73"/>
      <c r="L24" s="72"/>
      <c r="M24" s="74"/>
    </row>
    <row r="25" spans="1:13" ht="15.75">
      <c r="A25" s="190" t="s">
        <v>54</v>
      </c>
      <c r="B25" s="154"/>
      <c r="C25" s="154"/>
      <c r="D25" s="154"/>
      <c r="E25" s="154"/>
      <c r="F25" s="154"/>
      <c r="G25" s="154"/>
      <c r="H25" s="154"/>
      <c r="I25" s="154"/>
      <c r="J25" s="154"/>
      <c r="K25" s="154"/>
      <c r="L25" s="154"/>
      <c r="M25" s="191"/>
    </row>
    <row r="26" spans="1:13" ht="15.75">
      <c r="A26" s="192" t="s">
        <v>70</v>
      </c>
      <c r="B26" s="193"/>
      <c r="C26" s="193"/>
      <c r="D26" s="129" t="s">
        <v>10</v>
      </c>
      <c r="E26" s="193"/>
      <c r="F26" s="129" t="s">
        <v>9</v>
      </c>
      <c r="G26" s="193"/>
      <c r="H26" s="129" t="s">
        <v>7</v>
      </c>
      <c r="I26" s="193"/>
      <c r="J26" s="75"/>
      <c r="K26" s="129" t="s">
        <v>71</v>
      </c>
      <c r="L26" s="215"/>
      <c r="M26" s="210" t="s">
        <v>51</v>
      </c>
    </row>
    <row r="27" spans="1:13" ht="31.5">
      <c r="A27" s="56" t="s">
        <v>73</v>
      </c>
      <c r="B27" s="47" t="s">
        <v>72</v>
      </c>
      <c r="C27" s="51" t="s">
        <v>11</v>
      </c>
      <c r="D27" s="193"/>
      <c r="E27" s="193"/>
      <c r="F27" s="193"/>
      <c r="G27" s="193"/>
      <c r="H27" s="193"/>
      <c r="I27" s="193"/>
      <c r="J27" s="47" t="s">
        <v>51</v>
      </c>
      <c r="K27" s="193"/>
      <c r="L27" s="215"/>
      <c r="M27" s="211"/>
    </row>
    <row r="28" spans="1:13" ht="15">
      <c r="A28" s="83">
        <v>0.05</v>
      </c>
      <c r="B28" s="76">
        <v>0.03</v>
      </c>
      <c r="C28" s="76">
        <v>0.08</v>
      </c>
      <c r="D28" s="263">
        <v>0.12</v>
      </c>
      <c r="E28" s="264"/>
      <c r="F28" s="263">
        <v>0.42</v>
      </c>
      <c r="G28" s="265"/>
      <c r="H28" s="266">
        <v>0.24</v>
      </c>
      <c r="I28" s="264"/>
      <c r="J28" s="76">
        <v>0</v>
      </c>
      <c r="K28" s="263">
        <v>0.06</v>
      </c>
      <c r="L28" s="265"/>
      <c r="M28" s="82" t="s">
        <v>81</v>
      </c>
    </row>
    <row r="29" spans="1:13" ht="15">
      <c r="A29" s="271" t="s">
        <v>90</v>
      </c>
      <c r="B29" s="272"/>
      <c r="C29" s="272"/>
      <c r="D29" s="90"/>
      <c r="E29" s="91"/>
      <c r="F29" s="90"/>
      <c r="G29" s="90"/>
      <c r="H29" s="92"/>
      <c r="I29" s="91"/>
      <c r="J29" s="90"/>
      <c r="K29" s="90"/>
      <c r="L29" s="90"/>
      <c r="M29" s="93"/>
    </row>
    <row r="30" spans="1:13" ht="15">
      <c r="A30" s="84"/>
      <c r="B30" s="85"/>
      <c r="C30" s="85"/>
      <c r="D30" s="85"/>
      <c r="E30" s="86"/>
      <c r="F30" s="85"/>
      <c r="G30" s="85"/>
      <c r="H30" s="87"/>
      <c r="I30" s="86"/>
      <c r="J30" s="85"/>
      <c r="K30" s="85"/>
      <c r="L30" s="85"/>
      <c r="M30" s="88"/>
    </row>
    <row r="31" spans="1:13" ht="99.75" customHeight="1">
      <c r="A31" s="183" t="s">
        <v>79</v>
      </c>
      <c r="B31" s="184"/>
      <c r="C31" s="184"/>
      <c r="D31" s="184"/>
      <c r="E31" s="184"/>
      <c r="F31" s="184"/>
      <c r="G31" s="184"/>
      <c r="H31" s="184"/>
      <c r="I31" s="184"/>
      <c r="J31" s="184"/>
      <c r="K31" s="184"/>
      <c r="L31" s="184"/>
      <c r="M31" s="185"/>
    </row>
    <row r="32" spans="1:13" ht="10.5" customHeight="1">
      <c r="A32" s="34"/>
      <c r="B32" s="7"/>
      <c r="C32" s="7"/>
      <c r="D32" s="7"/>
      <c r="E32" s="7"/>
      <c r="F32" s="7"/>
      <c r="G32" s="7"/>
      <c r="H32" s="7"/>
      <c r="I32" s="7"/>
      <c r="J32" s="7"/>
      <c r="K32" s="7"/>
      <c r="L32" s="7"/>
      <c r="M32" s="19"/>
    </row>
    <row r="33" spans="1:13" ht="15.75">
      <c r="A33" s="39"/>
      <c r="B33" s="216" t="s">
        <v>89</v>
      </c>
      <c r="C33" s="217"/>
      <c r="D33" s="218"/>
      <c r="E33" s="10"/>
      <c r="F33" s="10"/>
      <c r="G33" s="10"/>
      <c r="H33" s="24"/>
      <c r="I33" s="3"/>
      <c r="J33" s="2"/>
      <c r="K33" s="4"/>
      <c r="L33" s="2"/>
      <c r="M33" s="27"/>
    </row>
    <row r="34" spans="1:13" ht="15.75">
      <c r="A34" s="40"/>
      <c r="B34" s="219"/>
      <c r="C34" s="220"/>
      <c r="D34" s="221"/>
      <c r="E34" s="2"/>
      <c r="F34" s="175"/>
      <c r="G34" s="175"/>
      <c r="H34" s="175"/>
      <c r="I34" s="176"/>
      <c r="J34" s="177"/>
      <c r="K34" s="177"/>
      <c r="L34" s="2"/>
      <c r="M34" s="27"/>
    </row>
    <row r="35" spans="1:13" ht="15.75">
      <c r="A35" s="40"/>
      <c r="B35" s="20" t="s">
        <v>3</v>
      </c>
      <c r="C35" s="222" t="s">
        <v>43</v>
      </c>
      <c r="D35" s="135"/>
      <c r="E35" s="2"/>
      <c r="F35" s="173" t="s">
        <v>88</v>
      </c>
      <c r="G35" s="223"/>
      <c r="H35" s="223"/>
      <c r="I35" s="154"/>
      <c r="J35" s="45"/>
      <c r="K35" s="174">
        <v>46925</v>
      </c>
      <c r="L35" s="154"/>
      <c r="M35" s="27"/>
    </row>
    <row r="36" spans="1:13" ht="15.75">
      <c r="A36" s="40"/>
      <c r="B36" s="20" t="s">
        <v>34</v>
      </c>
      <c r="C36" s="163">
        <v>0</v>
      </c>
      <c r="D36" s="162"/>
      <c r="E36" s="2"/>
      <c r="F36" s="173" t="s">
        <v>83</v>
      </c>
      <c r="G36" s="154"/>
      <c r="H36" s="154"/>
      <c r="I36" s="154"/>
      <c r="J36" s="45"/>
      <c r="K36" s="174">
        <v>20111</v>
      </c>
      <c r="L36" s="154"/>
      <c r="M36" s="35"/>
    </row>
    <row r="37" spans="1:13" ht="15.75">
      <c r="A37" s="40"/>
      <c r="B37" s="20" t="s">
        <v>35</v>
      </c>
      <c r="C37" s="163">
        <v>0</v>
      </c>
      <c r="D37" s="235"/>
      <c r="E37" s="79"/>
      <c r="F37" s="173" t="s">
        <v>84</v>
      </c>
      <c r="G37" s="154"/>
      <c r="H37" s="154"/>
      <c r="I37" s="154"/>
      <c r="J37" s="45"/>
      <c r="K37" s="174">
        <f>SUM(K35:K36)</f>
        <v>67036</v>
      </c>
      <c r="L37" s="154"/>
      <c r="M37" s="35"/>
    </row>
    <row r="38" spans="1:13" ht="15.75">
      <c r="A38" s="40"/>
      <c r="B38" s="20" t="s">
        <v>36</v>
      </c>
      <c r="C38" s="163">
        <v>0</v>
      </c>
      <c r="D38" s="235"/>
      <c r="E38" s="10"/>
      <c r="F38" s="175"/>
      <c r="G38" s="175"/>
      <c r="H38" s="175"/>
      <c r="I38" s="175"/>
      <c r="J38" s="78"/>
      <c r="K38" s="176"/>
      <c r="L38" s="177"/>
      <c r="M38" s="27"/>
    </row>
    <row r="39" spans="1:13" ht="15.75">
      <c r="A39" s="40"/>
      <c r="B39" s="20" t="s">
        <v>37</v>
      </c>
      <c r="C39" s="163">
        <v>0</v>
      </c>
      <c r="D39" s="235"/>
      <c r="E39" s="10"/>
      <c r="F39" s="164" t="s">
        <v>85</v>
      </c>
      <c r="G39" s="170"/>
      <c r="H39" s="170"/>
      <c r="I39" s="171"/>
      <c r="J39" s="36"/>
      <c r="K39" s="172">
        <v>18337</v>
      </c>
      <c r="L39" s="135"/>
      <c r="M39" s="27"/>
    </row>
    <row r="40" spans="1:13" ht="15.75">
      <c r="A40" s="40"/>
      <c r="B40" s="20" t="s">
        <v>38</v>
      </c>
      <c r="C40" s="163">
        <v>0</v>
      </c>
      <c r="D40" s="235"/>
      <c r="E40" s="10"/>
      <c r="F40" s="164" t="s">
        <v>86</v>
      </c>
      <c r="G40" s="165"/>
      <c r="H40" s="165"/>
      <c r="I40" s="135"/>
      <c r="J40" s="2"/>
      <c r="K40" s="172">
        <v>7859</v>
      </c>
      <c r="L40" s="135"/>
      <c r="M40" s="27"/>
    </row>
    <row r="41" spans="1:13" ht="15.75">
      <c r="A41" s="40"/>
      <c r="B41" s="20" t="s">
        <v>39</v>
      </c>
      <c r="C41" s="163">
        <v>0</v>
      </c>
      <c r="D41" s="235"/>
      <c r="E41" s="26"/>
      <c r="F41" s="164" t="s">
        <v>87</v>
      </c>
      <c r="G41" s="165"/>
      <c r="H41" s="165"/>
      <c r="I41" s="135"/>
      <c r="J41" s="1"/>
      <c r="K41" s="169">
        <f>SUM(K39:K40)</f>
        <v>26196</v>
      </c>
      <c r="L41" s="135"/>
      <c r="M41" s="27"/>
    </row>
    <row r="42" spans="1:13" ht="15.75">
      <c r="A42" s="40"/>
      <c r="B42" s="20" t="s">
        <v>40</v>
      </c>
      <c r="C42" s="163">
        <v>0</v>
      </c>
      <c r="D42" s="235"/>
      <c r="E42" s="23"/>
      <c r="F42" s="146" t="s">
        <v>76</v>
      </c>
      <c r="G42" s="239"/>
      <c r="H42" s="239"/>
      <c r="I42" s="239"/>
      <c r="J42" s="239"/>
      <c r="K42" s="239"/>
      <c r="L42" s="239"/>
      <c r="M42" s="240"/>
    </row>
    <row r="43" spans="1:13" ht="15.75">
      <c r="A43" s="40"/>
      <c r="B43" s="20" t="s">
        <v>4</v>
      </c>
      <c r="C43" s="161">
        <f>SUM(C36:C42)</f>
        <v>0</v>
      </c>
      <c r="D43" s="162"/>
      <c r="E43" s="23"/>
      <c r="F43" s="276" t="s">
        <v>91</v>
      </c>
      <c r="G43" s="277"/>
      <c r="H43" s="277"/>
      <c r="I43" s="239"/>
      <c r="J43" s="239"/>
      <c r="K43" s="239"/>
      <c r="L43" s="239"/>
      <c r="M43" s="240"/>
    </row>
    <row r="44" spans="1:13" ht="16.5" customHeight="1">
      <c r="A44" s="38"/>
      <c r="B44" s="26" t="s">
        <v>92</v>
      </c>
      <c r="C44" s="5"/>
      <c r="D44" s="2"/>
      <c r="E44" s="2"/>
      <c r="F44" s="2"/>
      <c r="G44" s="2"/>
      <c r="H44" s="2"/>
      <c r="I44" s="2"/>
      <c r="J44" s="2"/>
      <c r="K44" s="4"/>
      <c r="L44" s="2"/>
      <c r="M44" s="27"/>
    </row>
    <row r="45" spans="1:13" ht="16.5" customHeight="1" thickBot="1">
      <c r="A45" s="29"/>
      <c r="B45" s="30"/>
      <c r="C45" s="31"/>
      <c r="D45" s="30"/>
      <c r="E45" s="30"/>
      <c r="F45" s="30"/>
      <c r="G45" s="30"/>
      <c r="H45" s="30"/>
      <c r="I45" s="30"/>
      <c r="J45" s="30"/>
      <c r="K45" s="32"/>
      <c r="L45" s="30"/>
      <c r="M45" s="33"/>
    </row>
    <row r="46" spans="1:13" ht="16.5" customHeight="1" thickTop="1">
      <c r="A46" s="2"/>
      <c r="B46" s="2"/>
      <c r="C46" s="5"/>
      <c r="D46" s="2"/>
      <c r="E46" s="2"/>
      <c r="F46" s="2"/>
      <c r="G46" s="2"/>
      <c r="H46" s="2"/>
      <c r="I46" s="2"/>
      <c r="J46" s="2"/>
      <c r="K46" s="4"/>
      <c r="L46" s="2"/>
      <c r="M46" s="2"/>
    </row>
    <row r="47" spans="1:13" ht="16.5" thickBot="1">
      <c r="A47" s="6"/>
      <c r="B47" s="2"/>
      <c r="C47" s="2"/>
      <c r="D47" s="2"/>
      <c r="E47" s="2"/>
      <c r="F47" s="2"/>
      <c r="G47" s="2"/>
      <c r="H47" s="2"/>
      <c r="I47" s="4"/>
      <c r="J47" s="12"/>
      <c r="K47" s="4"/>
      <c r="L47" s="2"/>
      <c r="M47" s="2"/>
    </row>
    <row r="48" spans="1:14" ht="30.75" customHeight="1" thickBot="1" thickTop="1">
      <c r="A48" s="143" t="s">
        <v>42</v>
      </c>
      <c r="B48" s="144"/>
      <c r="C48" s="144"/>
      <c r="D48" s="144"/>
      <c r="E48" s="144"/>
      <c r="F48" s="144"/>
      <c r="G48" s="144"/>
      <c r="H48" s="144"/>
      <c r="I48" s="144"/>
      <c r="J48" s="144"/>
      <c r="K48" s="144"/>
      <c r="L48" s="144"/>
      <c r="M48" s="145"/>
      <c r="N48" s="8"/>
    </row>
    <row r="49" spans="1:14" ht="13.5" customHeight="1" thickTop="1">
      <c r="A49" s="41"/>
      <c r="B49" s="42"/>
      <c r="C49" s="42"/>
      <c r="D49" s="42"/>
      <c r="E49" s="42"/>
      <c r="F49" s="42"/>
      <c r="G49" s="42"/>
      <c r="H49" s="42"/>
      <c r="I49" s="42"/>
      <c r="J49" s="42"/>
      <c r="K49" s="42"/>
      <c r="L49" s="42"/>
      <c r="M49" s="43"/>
      <c r="N49" s="8"/>
    </row>
    <row r="50" spans="1:14" ht="47.25" customHeight="1">
      <c r="A50" s="236" t="s">
        <v>78</v>
      </c>
      <c r="B50" s="237"/>
      <c r="C50" s="237"/>
      <c r="D50" s="237"/>
      <c r="E50" s="237"/>
      <c r="F50" s="237"/>
      <c r="G50" s="237"/>
      <c r="H50" s="237"/>
      <c r="I50" s="237"/>
      <c r="J50" s="237"/>
      <c r="K50" s="237"/>
      <c r="L50" s="237"/>
      <c r="M50" s="238"/>
      <c r="N50" s="8"/>
    </row>
    <row r="51" spans="1:13" ht="19.5" customHeight="1">
      <c r="A51" s="195" t="s">
        <v>82</v>
      </c>
      <c r="B51" s="233"/>
      <c r="C51" s="233"/>
      <c r="D51" s="233"/>
      <c r="E51" s="233"/>
      <c r="F51" s="233"/>
      <c r="G51" s="233"/>
      <c r="H51" s="233"/>
      <c r="I51" s="233"/>
      <c r="J51" s="233"/>
      <c r="K51" s="233"/>
      <c r="L51" s="233"/>
      <c r="M51" s="234"/>
    </row>
    <row r="52" spans="1:13" ht="53.25" customHeight="1">
      <c r="A52" s="54" t="s">
        <v>3</v>
      </c>
      <c r="B52" s="47" t="s">
        <v>12</v>
      </c>
      <c r="C52" s="47" t="s">
        <v>13</v>
      </c>
      <c r="D52" s="47" t="s">
        <v>14</v>
      </c>
      <c r="E52" s="129" t="s">
        <v>77</v>
      </c>
      <c r="F52" s="129"/>
      <c r="G52" s="129" t="s">
        <v>15</v>
      </c>
      <c r="H52" s="130"/>
      <c r="I52" s="129" t="s">
        <v>45</v>
      </c>
      <c r="J52" s="130"/>
      <c r="K52" s="130"/>
      <c r="L52" s="129" t="s">
        <v>56</v>
      </c>
      <c r="M52" s="209"/>
    </row>
    <row r="53" spans="1:13" ht="15.75">
      <c r="A53" s="28" t="s">
        <v>34</v>
      </c>
      <c r="B53" s="14">
        <v>0</v>
      </c>
      <c r="C53" s="14">
        <v>150</v>
      </c>
      <c r="D53" s="14">
        <v>600</v>
      </c>
      <c r="E53" s="154">
        <v>0</v>
      </c>
      <c r="F53" s="154"/>
      <c r="G53" s="153">
        <v>0</v>
      </c>
      <c r="H53" s="154"/>
      <c r="I53" s="153">
        <v>0</v>
      </c>
      <c r="J53" s="154"/>
      <c r="K53" s="154"/>
      <c r="L53" s="153">
        <v>12430000</v>
      </c>
      <c r="M53" s="232"/>
    </row>
    <row r="54" spans="1:13" ht="15.75">
      <c r="A54" s="28" t="s">
        <v>35</v>
      </c>
      <c r="B54" s="14">
        <v>0</v>
      </c>
      <c r="C54" s="14">
        <v>150</v>
      </c>
      <c r="D54" s="14">
        <v>600</v>
      </c>
      <c r="E54" s="154">
        <v>0</v>
      </c>
      <c r="F54" s="154"/>
      <c r="G54" s="153">
        <v>0</v>
      </c>
      <c r="H54" s="154"/>
      <c r="I54" s="153">
        <v>0</v>
      </c>
      <c r="J54" s="154"/>
      <c r="K54" s="154"/>
      <c r="L54" s="153">
        <v>0</v>
      </c>
      <c r="M54" s="232"/>
    </row>
    <row r="55" spans="1:13" ht="15.75">
      <c r="A55" s="28" t="s">
        <v>36</v>
      </c>
      <c r="B55" s="14">
        <v>22</v>
      </c>
      <c r="C55" s="14">
        <v>172</v>
      </c>
      <c r="D55" s="14">
        <v>622</v>
      </c>
      <c r="E55" s="154">
        <v>22</v>
      </c>
      <c r="F55" s="154"/>
      <c r="G55" s="153">
        <v>1474000</v>
      </c>
      <c r="H55" s="154"/>
      <c r="I55" s="153">
        <v>660000</v>
      </c>
      <c r="J55" s="154"/>
      <c r="K55" s="154"/>
      <c r="L55" s="153">
        <v>0</v>
      </c>
      <c r="M55" s="232"/>
    </row>
    <row r="56" spans="1:13" ht="15.75">
      <c r="A56" s="28" t="s">
        <v>37</v>
      </c>
      <c r="B56" s="14">
        <v>0</v>
      </c>
      <c r="C56" s="14">
        <v>172</v>
      </c>
      <c r="D56" s="14">
        <v>644</v>
      </c>
      <c r="E56" s="154">
        <v>44</v>
      </c>
      <c r="F56" s="154"/>
      <c r="G56" s="153">
        <v>2948000</v>
      </c>
      <c r="H56" s="154"/>
      <c r="I56" s="153">
        <v>1320000</v>
      </c>
      <c r="J56" s="154"/>
      <c r="K56" s="154"/>
      <c r="L56" s="256">
        <v>0</v>
      </c>
      <c r="M56" s="257"/>
    </row>
    <row r="57" spans="1:13" ht="15.75">
      <c r="A57" s="28" t="s">
        <v>38</v>
      </c>
      <c r="B57" s="14">
        <v>0</v>
      </c>
      <c r="C57" s="14">
        <v>172</v>
      </c>
      <c r="D57" s="14">
        <v>666</v>
      </c>
      <c r="E57" s="154">
        <v>66</v>
      </c>
      <c r="F57" s="154"/>
      <c r="G57" s="153">
        <v>4422000</v>
      </c>
      <c r="H57" s="154"/>
      <c r="I57" s="153">
        <v>1980000</v>
      </c>
      <c r="J57" s="154"/>
      <c r="K57" s="154"/>
      <c r="L57" s="153">
        <v>0</v>
      </c>
      <c r="M57" s="232"/>
    </row>
    <row r="58" spans="1:13" ht="15.75">
      <c r="A58" s="28" t="s">
        <v>39</v>
      </c>
      <c r="B58" s="44">
        <v>0</v>
      </c>
      <c r="C58" s="14">
        <v>172</v>
      </c>
      <c r="D58" s="14">
        <v>688</v>
      </c>
      <c r="E58" s="154">
        <v>88</v>
      </c>
      <c r="F58" s="154"/>
      <c r="G58" s="153">
        <v>5896000</v>
      </c>
      <c r="H58" s="154"/>
      <c r="I58" s="153">
        <v>2640000</v>
      </c>
      <c r="J58" s="154"/>
      <c r="K58" s="154"/>
      <c r="L58" s="153">
        <v>0</v>
      </c>
      <c r="M58" s="232"/>
    </row>
    <row r="59" spans="1:13" ht="15.75">
      <c r="A59" s="28" t="s">
        <v>40</v>
      </c>
      <c r="B59" s="44">
        <v>0</v>
      </c>
      <c r="C59" s="44">
        <v>172</v>
      </c>
      <c r="D59" s="14">
        <v>688</v>
      </c>
      <c r="E59" s="224">
        <v>88</v>
      </c>
      <c r="F59" s="224"/>
      <c r="G59" s="153">
        <v>5896000</v>
      </c>
      <c r="H59" s="154"/>
      <c r="I59" s="153">
        <v>2640000</v>
      </c>
      <c r="J59" s="154"/>
      <c r="K59" s="154"/>
      <c r="L59" s="153">
        <v>0</v>
      </c>
      <c r="M59" s="232"/>
    </row>
    <row r="60" spans="1:13" ht="15.75">
      <c r="A60" s="28" t="s">
        <v>4</v>
      </c>
      <c r="B60" s="46"/>
      <c r="C60" s="46"/>
      <c r="D60" s="46"/>
      <c r="E60" s="241"/>
      <c r="F60" s="241"/>
      <c r="G60" s="159"/>
      <c r="H60" s="133"/>
      <c r="I60" s="159"/>
      <c r="J60" s="133"/>
      <c r="K60" s="133"/>
      <c r="L60" s="153">
        <f>SUM(L53:M59)</f>
        <v>12430000</v>
      </c>
      <c r="M60" s="232"/>
    </row>
    <row r="61" spans="1:13" ht="16.5" customHeight="1" hidden="1">
      <c r="A61" s="38"/>
      <c r="B61" s="3"/>
      <c r="C61" s="3"/>
      <c r="D61" s="3"/>
      <c r="E61" s="3"/>
      <c r="F61" s="3"/>
      <c r="G61" s="3"/>
      <c r="H61" s="3"/>
      <c r="I61" s="3"/>
      <c r="J61" s="3"/>
      <c r="K61" s="3"/>
      <c r="L61" s="24"/>
      <c r="M61" s="55"/>
    </row>
    <row r="62" spans="1:13" ht="16.5" customHeight="1" hidden="1">
      <c r="A62" s="38"/>
      <c r="B62" s="3"/>
      <c r="C62" s="3"/>
      <c r="D62" s="3"/>
      <c r="E62" s="3"/>
      <c r="F62" s="3"/>
      <c r="G62" s="3"/>
      <c r="H62" s="3"/>
      <c r="I62" s="3"/>
      <c r="J62" s="3"/>
      <c r="K62" s="3"/>
      <c r="L62" s="24"/>
      <c r="M62" s="55"/>
    </row>
    <row r="63" spans="1:13" ht="16.5" customHeight="1" hidden="1">
      <c r="A63" s="38"/>
      <c r="B63" s="3"/>
      <c r="C63" s="3"/>
      <c r="D63" s="3"/>
      <c r="E63" s="3"/>
      <c r="F63" s="3"/>
      <c r="G63" s="3"/>
      <c r="H63" s="3"/>
      <c r="I63" s="3"/>
      <c r="J63" s="3"/>
      <c r="K63" s="3"/>
      <c r="L63" s="24"/>
      <c r="M63" s="55"/>
    </row>
    <row r="64" spans="1:13" ht="16.5" customHeight="1" hidden="1">
      <c r="A64" s="38"/>
      <c r="B64" s="3"/>
      <c r="C64" s="3"/>
      <c r="D64" s="3"/>
      <c r="E64" s="3"/>
      <c r="F64" s="3"/>
      <c r="G64" s="3"/>
      <c r="H64" s="3"/>
      <c r="I64" s="3"/>
      <c r="J64" s="3"/>
      <c r="K64" s="3"/>
      <c r="L64" s="25"/>
      <c r="M64" s="55"/>
    </row>
    <row r="65" spans="1:13" ht="15" hidden="1">
      <c r="A65" s="38"/>
      <c r="B65" s="3"/>
      <c r="C65" s="3"/>
      <c r="D65" s="3"/>
      <c r="E65" s="3"/>
      <c r="F65" s="3"/>
      <c r="G65" s="3"/>
      <c r="H65" s="3"/>
      <c r="I65" s="3"/>
      <c r="J65" s="3"/>
      <c r="K65" s="3"/>
      <c r="L65" s="3"/>
      <c r="M65" s="55"/>
    </row>
    <row r="66" spans="1:13" ht="15">
      <c r="A66" s="148" t="s">
        <v>76</v>
      </c>
      <c r="B66" s="149"/>
      <c r="C66" s="149"/>
      <c r="D66" s="149"/>
      <c r="E66" s="149"/>
      <c r="F66" s="149"/>
      <c r="G66" s="149"/>
      <c r="H66" s="149"/>
      <c r="I66" s="149"/>
      <c r="J66" s="149"/>
      <c r="K66" s="149"/>
      <c r="L66" s="149"/>
      <c r="M66" s="150"/>
    </row>
    <row r="67" spans="1:13" ht="15.75" thickBot="1">
      <c r="A67" s="268" t="s">
        <v>91</v>
      </c>
      <c r="B67" s="269"/>
      <c r="C67" s="269"/>
      <c r="D67" s="269"/>
      <c r="E67" s="269"/>
      <c r="F67" s="269"/>
      <c r="G67" s="269"/>
      <c r="H67" s="269"/>
      <c r="I67" s="269"/>
      <c r="J67" s="269"/>
      <c r="K67" s="269"/>
      <c r="L67" s="269"/>
      <c r="M67" s="270"/>
    </row>
    <row r="68" spans="1:13" ht="15.75" thickTop="1">
      <c r="A68" s="57"/>
      <c r="B68" s="57"/>
      <c r="C68" s="57"/>
      <c r="D68" s="57"/>
      <c r="E68" s="57"/>
      <c r="F68" s="57"/>
      <c r="G68" s="57"/>
      <c r="H68" s="57"/>
      <c r="I68" s="57"/>
      <c r="J68" s="57"/>
      <c r="K68" s="57"/>
      <c r="L68" s="57"/>
      <c r="M68" s="57"/>
    </row>
  </sheetData>
  <mergeCells count="106">
    <mergeCell ref="A1:M1"/>
    <mergeCell ref="B15:B16"/>
    <mergeCell ref="C15:C16"/>
    <mergeCell ref="D15:D16"/>
    <mergeCell ref="A3:M3"/>
    <mergeCell ref="A5:M5"/>
    <mergeCell ref="A14:H14"/>
    <mergeCell ref="K14:M14"/>
    <mergeCell ref="K15:K16"/>
    <mergeCell ref="L15:L16"/>
    <mergeCell ref="M15:M16"/>
    <mergeCell ref="A20:C20"/>
    <mergeCell ref="E20:M20"/>
    <mergeCell ref="E15:E16"/>
    <mergeCell ref="F15:F16"/>
    <mergeCell ref="G15:G16"/>
    <mergeCell ref="H15:H16"/>
    <mergeCell ref="A15:A16"/>
    <mergeCell ref="A21:C21"/>
    <mergeCell ref="E21:F21"/>
    <mergeCell ref="A22:C22"/>
    <mergeCell ref="E22:F22"/>
    <mergeCell ref="A25:M25"/>
    <mergeCell ref="A26:C26"/>
    <mergeCell ref="D26:E27"/>
    <mergeCell ref="F26:G27"/>
    <mergeCell ref="H26:I27"/>
    <mergeCell ref="K26:L27"/>
    <mergeCell ref="M26:M27"/>
    <mergeCell ref="D28:E28"/>
    <mergeCell ref="F28:G28"/>
    <mergeCell ref="H28:I28"/>
    <mergeCell ref="K28:L28"/>
    <mergeCell ref="A31:M31"/>
    <mergeCell ref="B33:D34"/>
    <mergeCell ref="F34:H34"/>
    <mergeCell ref="I34:K34"/>
    <mergeCell ref="C35:D35"/>
    <mergeCell ref="F35:I35"/>
    <mergeCell ref="K35:L35"/>
    <mergeCell ref="C36:D36"/>
    <mergeCell ref="F36:I36"/>
    <mergeCell ref="K36:L36"/>
    <mergeCell ref="C37:D37"/>
    <mergeCell ref="F37:I37"/>
    <mergeCell ref="K37:L37"/>
    <mergeCell ref="C38:D38"/>
    <mergeCell ref="F38:I38"/>
    <mergeCell ref="K38:L38"/>
    <mergeCell ref="C39:D39"/>
    <mergeCell ref="F39:I39"/>
    <mergeCell ref="K39:L39"/>
    <mergeCell ref="C40:D40"/>
    <mergeCell ref="F40:I40"/>
    <mergeCell ref="K40:L40"/>
    <mergeCell ref="C41:D41"/>
    <mergeCell ref="F41:I41"/>
    <mergeCell ref="K41:L41"/>
    <mergeCell ref="C42:D42"/>
    <mergeCell ref="F42:M42"/>
    <mergeCell ref="C43:D43"/>
    <mergeCell ref="A48:M48"/>
    <mergeCell ref="A50:M50"/>
    <mergeCell ref="A51:M51"/>
    <mergeCell ref="E52:F52"/>
    <mergeCell ref="G52:H52"/>
    <mergeCell ref="I52:K52"/>
    <mergeCell ref="L52:M52"/>
    <mergeCell ref="E53:F53"/>
    <mergeCell ref="G53:H53"/>
    <mergeCell ref="I53:K53"/>
    <mergeCell ref="L53:M53"/>
    <mergeCell ref="E54:F54"/>
    <mergeCell ref="G54:H54"/>
    <mergeCell ref="I54:K54"/>
    <mergeCell ref="L54:M54"/>
    <mergeCell ref="E55:F55"/>
    <mergeCell ref="G55:H55"/>
    <mergeCell ref="I55:K55"/>
    <mergeCell ref="L55:M55"/>
    <mergeCell ref="E56:F56"/>
    <mergeCell ref="G56:H56"/>
    <mergeCell ref="I56:K56"/>
    <mergeCell ref="L56:M56"/>
    <mergeCell ref="E57:F57"/>
    <mergeCell ref="G57:H57"/>
    <mergeCell ref="I57:K57"/>
    <mergeCell ref="L57:M57"/>
    <mergeCell ref="E58:F58"/>
    <mergeCell ref="G58:H58"/>
    <mergeCell ref="I58:K58"/>
    <mergeCell ref="L58:M58"/>
    <mergeCell ref="E59:F59"/>
    <mergeCell ref="G59:H59"/>
    <mergeCell ref="I59:K59"/>
    <mergeCell ref="L59:M59"/>
    <mergeCell ref="A66:M66"/>
    <mergeCell ref="A67:M67"/>
    <mergeCell ref="A23:C23"/>
    <mergeCell ref="A29:C29"/>
    <mergeCell ref="E23:M23"/>
    <mergeCell ref="F43:M43"/>
    <mergeCell ref="E60:F60"/>
    <mergeCell ref="G60:H60"/>
    <mergeCell ref="I60:K60"/>
    <mergeCell ref="L60:M60"/>
  </mergeCells>
  <printOptions/>
  <pageMargins left="0.75" right="0.75" top="1" bottom="1" header="0.5" footer="0.5"/>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Jones</dc:creator>
  <cp:keywords/>
  <dc:description/>
  <cp:lastModifiedBy>Florida Department of Education</cp:lastModifiedBy>
  <cp:lastPrinted>2005-07-01T20:26:44Z</cp:lastPrinted>
  <dcterms:created xsi:type="dcterms:W3CDTF">2004-02-13T22:52:38Z</dcterms:created>
  <dcterms:modified xsi:type="dcterms:W3CDTF">2005-07-01T20:38:30Z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-52557001</vt:i4>
  </property>
  <property fmtid="{D5CDD505-2E9C-101B-9397-08002B2CF9AE}" pid="3" name="_EmailSubject">
    <vt:lpwstr>Agenda item materials for Medical Ed Workshop</vt:lpwstr>
  </property>
  <property fmtid="{D5CDD505-2E9C-101B-9397-08002B2CF9AE}" pid="4" name="_AuthorEmail">
    <vt:lpwstr>Krista.Mooney@fldoe.org</vt:lpwstr>
  </property>
  <property fmtid="{D5CDD505-2E9C-101B-9397-08002B2CF9AE}" pid="5" name="_AuthorEmailDisplayName">
    <vt:lpwstr>Mooney, Krista</vt:lpwstr>
  </property>
  <property fmtid="{D5CDD505-2E9C-101B-9397-08002B2CF9AE}" pid="6" name="_PreviousAdHocReviewCycleID">
    <vt:i4>-1120319408</vt:i4>
  </property>
</Properties>
</file>