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60" windowWidth="15300" windowHeight="4290" tabRatio="738" activeTab="0"/>
  </bookViews>
  <sheets>
    <sheet name="Debt Service Coverage " sheetId="1" r:id="rId1"/>
  </sheets>
  <definedNames>
    <definedName name="_xlnm.Print_Area" localSheetId="0">'Debt Service Coverage '!$A$2:$X$57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<sst xmlns="http://schemas.openxmlformats.org/spreadsheetml/2006/main" count="68" uniqueCount="57">
  <si>
    <t>$</t>
  </si>
  <si>
    <t>Operating Revenues:</t>
  </si>
  <si>
    <t xml:space="preserve">  Football</t>
  </si>
  <si>
    <t xml:space="preserve">  Men's basketball</t>
  </si>
  <si>
    <t xml:space="preserve">  Other sports</t>
  </si>
  <si>
    <t xml:space="preserve">  Auxiliaries</t>
  </si>
  <si>
    <t xml:space="preserve">  Football team expenses</t>
  </si>
  <si>
    <t xml:space="preserve">  Men's basketball team expenses</t>
  </si>
  <si>
    <t xml:space="preserve">  Other sports team expenses</t>
  </si>
  <si>
    <t xml:space="preserve">  Scholarships</t>
  </si>
  <si>
    <t xml:space="preserve">  Support services</t>
  </si>
  <si>
    <t xml:space="preserve">  General &amp; administrative</t>
  </si>
  <si>
    <t xml:space="preserve">    Total operating expenses</t>
  </si>
  <si>
    <t xml:space="preserve">    Total operating revenues</t>
  </si>
  <si>
    <t xml:space="preserve">  Student fees</t>
  </si>
  <si>
    <t xml:space="preserve">  Investment income, net</t>
  </si>
  <si>
    <t xml:space="preserve">  Sales tax retained</t>
  </si>
  <si>
    <t xml:space="preserve">  Other nonoperating revenues</t>
  </si>
  <si>
    <t xml:space="preserve">  Contribution to UF</t>
  </si>
  <si>
    <t xml:space="preserve">     Net nonoperating revenues (expenses)</t>
  </si>
  <si>
    <t>Debt Service Coverage</t>
  </si>
  <si>
    <t>Operating Income (loss)</t>
  </si>
  <si>
    <t>2006-2007</t>
  </si>
  <si>
    <t>2007-2008</t>
  </si>
  <si>
    <t>2008-2009</t>
  </si>
  <si>
    <t>2009-2010</t>
  </si>
  <si>
    <t>2010-2011</t>
  </si>
  <si>
    <t>2011-2012</t>
  </si>
  <si>
    <t>2005-2006</t>
  </si>
  <si>
    <t>2004-2005</t>
  </si>
  <si>
    <t>2001-2002</t>
  </si>
  <si>
    <t>2002-2003</t>
  </si>
  <si>
    <t>2003-2004</t>
  </si>
  <si>
    <t xml:space="preserve">  Sponsorships and other</t>
  </si>
  <si>
    <t>Available to Pay Debt Service</t>
  </si>
  <si>
    <t>Annual Debt Service</t>
  </si>
  <si>
    <t>Maximum Annual Debt Service</t>
  </si>
  <si>
    <t xml:space="preserve">  Outstanding</t>
  </si>
  <si>
    <t xml:space="preserve">  Series 2007A</t>
  </si>
  <si>
    <t xml:space="preserve">  Total</t>
  </si>
  <si>
    <t xml:space="preserve">  Annual</t>
  </si>
  <si>
    <t xml:space="preserve">  Maximum</t>
  </si>
  <si>
    <t>University of Florida</t>
  </si>
  <si>
    <t>Historical and Projected Revenues, Expenditures and Debt Service Coverage</t>
  </si>
  <si>
    <t>University Athletic Association, Inc.--Stadium Expansion</t>
  </si>
  <si>
    <r>
      <t xml:space="preserve">  Camps </t>
    </r>
    <r>
      <rPr>
        <vertAlign val="superscript"/>
        <sz val="10"/>
        <rFont val="Arial"/>
        <family val="2"/>
      </rPr>
      <t>1</t>
    </r>
  </si>
  <si>
    <t>Operating Expenses 2:</t>
  </si>
  <si>
    <r>
      <t xml:space="preserve">  Salaries, OPS &amp; Benefits </t>
    </r>
    <r>
      <rPr>
        <vertAlign val="superscript"/>
        <sz val="10"/>
        <rFont val="Arial"/>
        <family val="2"/>
      </rPr>
      <t>3</t>
    </r>
  </si>
  <si>
    <r>
      <t xml:space="preserve">  New facility costs </t>
    </r>
    <r>
      <rPr>
        <vertAlign val="superscript"/>
        <sz val="10"/>
        <rFont val="Arial"/>
        <family val="2"/>
      </rPr>
      <t>4</t>
    </r>
  </si>
  <si>
    <r>
      <t>1</t>
    </r>
    <r>
      <rPr>
        <sz val="10"/>
        <rFont val="Arial"/>
        <family val="0"/>
      </rPr>
      <t xml:space="preserve"> Camps are excluded from projections because they are operated on a breakeven basis.</t>
    </r>
  </si>
  <si>
    <r>
      <t>2</t>
    </r>
    <r>
      <rPr>
        <sz val="10"/>
        <rFont val="Arial"/>
        <family val="0"/>
      </rPr>
      <t xml:space="preserve"> Operating Expenses excludes depreciation; Non-operating Revenues (Expenses) excludes interest on debt.</t>
    </r>
  </si>
  <si>
    <r>
      <t>3</t>
    </r>
    <r>
      <rPr>
        <sz val="10"/>
        <rFont val="Arial"/>
        <family val="0"/>
      </rPr>
      <t xml:space="preserve"> Salaries, benefits and OPS for historical years are included in the respective line item for which it applies; for future years, salaries are budgeted as a single line item.</t>
    </r>
  </si>
  <si>
    <r>
      <t>4</t>
    </r>
    <r>
      <rPr>
        <sz val="10"/>
        <rFont val="Arial"/>
        <family val="0"/>
      </rPr>
      <t xml:space="preserve"> Additional estimated costs for the stadium expansion include utilities, janitorial and maintenance and repair.</t>
    </r>
  </si>
  <si>
    <r>
      <t xml:space="preserve">Nonoperating Revenues (Expenses)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:</t>
    </r>
  </si>
  <si>
    <t>Net nonoperating revenues (expenses) minus Contributions</t>
  </si>
  <si>
    <t>Attachment 2</t>
  </si>
  <si>
    <r>
      <t>5</t>
    </r>
    <r>
      <rPr>
        <sz val="10"/>
        <rFont val="Arial"/>
        <family val="0"/>
      </rPr>
      <t xml:space="preserve"> Debt service shown for 2006-07 and 2007-08 is higher than actual.  The amount shown includes funds reserved to pay principal which comes due at a later date for the 1990 and 2005 series.  Debt service shown for 2008-09 and 2009-10 is lower than actual because the funds reserved in 2006-07 and 2007-08 will be used to make debt service payments in 2008-09 and 2009-10.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</si>
</sst>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right"/>
    </xf>
    <xf numFmtId="43" fontId="3" fillId="0" borderId="0" xfId="15" applyFont="1" applyAlignment="1" quotePrefix="1">
      <alignment horizontal="center"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1" fillId="0" borderId="0" xfId="0" applyFont="1" applyAlignment="1" quotePrefix="1">
      <alignment horizontal="left"/>
    </xf>
    <xf numFmtId="43" fontId="4" fillId="0" borderId="0" xfId="15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 quotePrefix="1">
      <alignment horizontal="right"/>
    </xf>
    <xf numFmtId="43" fontId="0" fillId="0" borderId="0" xfId="15" applyBorder="1" applyAlignment="1">
      <alignment/>
    </xf>
    <xf numFmtId="43" fontId="1" fillId="0" borderId="0" xfId="15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166" fontId="0" fillId="0" borderId="0" xfId="15" applyNumberFormat="1" applyAlignment="1">
      <alignment/>
    </xf>
    <xf numFmtId="166" fontId="0" fillId="0" borderId="0" xfId="15" applyNumberFormat="1" applyFill="1" applyAlignment="1">
      <alignment/>
    </xf>
    <xf numFmtId="166" fontId="0" fillId="0" borderId="1" xfId="15" applyNumberFormat="1" applyBorder="1" applyAlignment="1">
      <alignment/>
    </xf>
    <xf numFmtId="166" fontId="1" fillId="0" borderId="2" xfId="15" applyNumberFormat="1" applyFont="1" applyBorder="1" applyAlignment="1">
      <alignment/>
    </xf>
    <xf numFmtId="166" fontId="0" fillId="0" borderId="0" xfId="15" applyNumberFormat="1" applyBorder="1" applyAlignment="1">
      <alignment/>
    </xf>
    <xf numFmtId="166" fontId="1" fillId="0" borderId="0" xfId="15" applyNumberFormat="1" applyFont="1" applyBorder="1" applyAlignment="1">
      <alignment/>
    </xf>
    <xf numFmtId="166" fontId="0" fillId="0" borderId="0" xfId="0" applyNumberFormat="1" applyAlignment="1" quotePrefix="1">
      <alignment horizontal="right"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 quotePrefix="1">
      <alignment horizontal="left"/>
    </xf>
    <xf numFmtId="166" fontId="0" fillId="0" borderId="0" xfId="15" applyNumberFormat="1" applyFont="1" applyAlignment="1" quotePrefix="1">
      <alignment/>
    </xf>
    <xf numFmtId="166" fontId="1" fillId="0" borderId="0" xfId="0" applyNumberFormat="1" applyFont="1" applyAlignment="1" quotePrefix="1">
      <alignment horizontal="right"/>
    </xf>
    <xf numFmtId="0" fontId="0" fillId="0" borderId="0" xfId="0" applyFont="1" applyAlignment="1">
      <alignment horizontal="left" wrapText="1"/>
    </xf>
    <xf numFmtId="43" fontId="3" fillId="0" borderId="0" xfId="15" applyFont="1" applyAlignment="1">
      <alignment horizontal="center"/>
    </xf>
    <xf numFmtId="43" fontId="3" fillId="0" borderId="0" xfId="15" applyFont="1" applyAlignment="1" quotePrefix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tabSelected="1" zoomScale="75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42" sqref="L42"/>
    </sheetView>
  </sheetViews>
  <sheetFormatPr defaultColWidth="14.7109375" defaultRowHeight="12.75"/>
  <cols>
    <col min="1" max="1" width="26.8515625" style="0" customWidth="1"/>
    <col min="2" max="2" width="9.421875" style="0" customWidth="1"/>
    <col min="3" max="3" width="2.7109375" style="0" customWidth="1"/>
    <col min="4" max="4" width="12.140625" style="8" customWidth="1"/>
    <col min="5" max="5" width="2.8515625" style="0" customWidth="1"/>
    <col min="6" max="6" width="12.00390625" style="8" customWidth="1"/>
    <col min="7" max="7" width="2.7109375" style="0" customWidth="1"/>
    <col min="8" max="8" width="12.421875" style="8" customWidth="1"/>
    <col min="9" max="9" width="2.7109375" style="0" customWidth="1"/>
    <col min="10" max="10" width="12.140625" style="8" customWidth="1"/>
    <col min="11" max="11" width="2.7109375" style="0" customWidth="1"/>
    <col min="12" max="12" width="11.140625" style="8" customWidth="1"/>
    <col min="13" max="13" width="2.8515625" style="0" customWidth="1"/>
    <col min="14" max="14" width="12.7109375" style="0" customWidth="1"/>
    <col min="15" max="15" width="2.57421875" style="0" customWidth="1"/>
    <col min="16" max="16" width="12.28125" style="0" customWidth="1"/>
    <col min="17" max="17" width="2.7109375" style="0" customWidth="1"/>
    <col min="18" max="18" width="11.57421875" style="0" customWidth="1"/>
    <col min="19" max="19" width="2.7109375" style="0" customWidth="1"/>
    <col min="20" max="20" width="11.421875" style="0" customWidth="1"/>
    <col min="21" max="21" width="2.8515625" style="0" customWidth="1"/>
    <col min="22" max="22" width="12.140625" style="0" customWidth="1"/>
    <col min="23" max="23" width="2.7109375" style="0" customWidth="1"/>
    <col min="24" max="24" width="12.57421875" style="0" customWidth="1"/>
    <col min="26" max="26" width="13.57421875" style="0" customWidth="1"/>
  </cols>
  <sheetData>
    <row r="1" ht="15.75">
      <c r="W1" s="7" t="s">
        <v>55</v>
      </c>
    </row>
    <row r="2" spans="1:24" ht="15.75">
      <c r="A2" s="34" t="s">
        <v>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s="7" customFormat="1" ht="15.75">
      <c r="A3" s="34" t="s">
        <v>44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 s="7" customFormat="1" ht="15.75">
      <c r="A4" s="34" t="s">
        <v>43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s="7" customFormat="1" ht="15.75">
      <c r="A5"/>
      <c r="B5" s="2"/>
      <c r="C5" s="6"/>
      <c r="D5" s="6"/>
      <c r="E5" s="6"/>
      <c r="F5" s="6"/>
      <c r="G5" s="6"/>
      <c r="H5" s="6"/>
      <c r="I5" s="6"/>
      <c r="J5" s="6"/>
      <c r="K5" s="6"/>
      <c r="L5" s="6"/>
      <c r="M5"/>
      <c r="N5"/>
      <c r="O5"/>
      <c r="P5"/>
      <c r="Q5"/>
      <c r="R5"/>
      <c r="S5"/>
      <c r="T5"/>
      <c r="U5"/>
      <c r="V5"/>
      <c r="W5"/>
      <c r="X5"/>
    </row>
    <row r="6" spans="4:24" ht="15">
      <c r="D6" s="10" t="s">
        <v>30</v>
      </c>
      <c r="F6" s="10" t="s">
        <v>31</v>
      </c>
      <c r="H6" s="10" t="s">
        <v>32</v>
      </c>
      <c r="J6" s="10" t="s">
        <v>29</v>
      </c>
      <c r="L6" s="10" t="s">
        <v>28</v>
      </c>
      <c r="N6" s="10" t="s">
        <v>22</v>
      </c>
      <c r="P6" s="10" t="s">
        <v>23</v>
      </c>
      <c r="R6" s="10" t="s">
        <v>24</v>
      </c>
      <c r="T6" s="10" t="s">
        <v>25</v>
      </c>
      <c r="V6" s="10" t="s">
        <v>26</v>
      </c>
      <c r="X6" s="10" t="s">
        <v>27</v>
      </c>
    </row>
    <row r="7" spans="1:24" ht="12.75">
      <c r="A7" s="39" t="s">
        <v>1</v>
      </c>
      <c r="B7" s="40"/>
      <c r="N7" s="8"/>
      <c r="P7" s="8"/>
      <c r="R7" s="8"/>
      <c r="T7" s="8"/>
      <c r="V7" s="8"/>
      <c r="X7" s="8"/>
    </row>
    <row r="8" spans="1:24" ht="12.75">
      <c r="A8" t="s">
        <v>2</v>
      </c>
      <c r="C8" s="5" t="s">
        <v>0</v>
      </c>
      <c r="D8" s="20">
        <v>32859729</v>
      </c>
      <c r="E8" s="5" t="s">
        <v>0</v>
      </c>
      <c r="F8" s="20">
        <v>35020911</v>
      </c>
      <c r="G8" s="26" t="s">
        <v>0</v>
      </c>
      <c r="H8" s="20">
        <v>41241530</v>
      </c>
      <c r="I8" s="27"/>
      <c r="J8" s="20">
        <v>41487149</v>
      </c>
      <c r="K8" s="26" t="s">
        <v>0</v>
      </c>
      <c r="L8" s="20">
        <v>44414059</v>
      </c>
      <c r="M8" s="26" t="s">
        <v>0</v>
      </c>
      <c r="N8" s="20">
        <v>45143895</v>
      </c>
      <c r="O8" s="5" t="s">
        <v>0</v>
      </c>
      <c r="P8" s="20">
        <v>44501851</v>
      </c>
      <c r="Q8" s="26" t="s">
        <v>0</v>
      </c>
      <c r="R8" s="20">
        <v>52961779</v>
      </c>
      <c r="S8" s="26" t="s">
        <v>0</v>
      </c>
      <c r="T8" s="20">
        <v>55521735</v>
      </c>
      <c r="U8" s="26" t="s">
        <v>0</v>
      </c>
      <c r="V8" s="20">
        <v>63354090</v>
      </c>
      <c r="W8" s="26" t="s">
        <v>0</v>
      </c>
      <c r="X8" s="20">
        <v>65407785</v>
      </c>
    </row>
    <row r="9" spans="1:24" ht="12.75">
      <c r="A9" t="s">
        <v>3</v>
      </c>
      <c r="D9" s="20">
        <v>4708132</v>
      </c>
      <c r="F9" s="20">
        <v>5171701</v>
      </c>
      <c r="G9" s="27"/>
      <c r="H9" s="20">
        <v>5213454</v>
      </c>
      <c r="I9" s="27"/>
      <c r="J9" s="20">
        <v>5628720</v>
      </c>
      <c r="K9" s="27"/>
      <c r="L9" s="20">
        <v>5963584</v>
      </c>
      <c r="M9" s="27"/>
      <c r="N9" s="20">
        <v>7701957</v>
      </c>
      <c r="P9" s="20">
        <v>8006083</v>
      </c>
      <c r="Q9" s="27"/>
      <c r="R9" s="20">
        <v>8505376</v>
      </c>
      <c r="S9" s="27"/>
      <c r="T9" s="20">
        <v>8505376</v>
      </c>
      <c r="U9" s="27"/>
      <c r="V9" s="20">
        <v>9363941</v>
      </c>
      <c r="W9" s="27"/>
      <c r="X9" s="20">
        <v>9363941</v>
      </c>
    </row>
    <row r="10" spans="1:24" ht="12.75">
      <c r="A10" t="s">
        <v>4</v>
      </c>
      <c r="D10" s="21">
        <v>502112</v>
      </c>
      <c r="F10" s="20">
        <v>573085</v>
      </c>
      <c r="G10" s="27"/>
      <c r="H10" s="20">
        <v>519284</v>
      </c>
      <c r="I10" s="27"/>
      <c r="J10" s="20">
        <v>703345</v>
      </c>
      <c r="K10" s="27"/>
      <c r="L10" s="20">
        <v>655146</v>
      </c>
      <c r="M10" s="27"/>
      <c r="N10" s="20">
        <v>436405</v>
      </c>
      <c r="P10" s="20">
        <v>464001</v>
      </c>
      <c r="Q10" s="27"/>
      <c r="R10" s="20">
        <v>464001</v>
      </c>
      <c r="S10" s="27"/>
      <c r="T10" s="20">
        <v>464001</v>
      </c>
      <c r="U10" s="27"/>
      <c r="V10" s="20">
        <v>464001</v>
      </c>
      <c r="W10" s="27"/>
      <c r="X10" s="20">
        <v>464001</v>
      </c>
    </row>
    <row r="11" spans="1:24" ht="12.75">
      <c r="A11" s="1" t="s">
        <v>5</v>
      </c>
      <c r="D11" s="20">
        <f>10763526-D12</f>
        <v>9096183</v>
      </c>
      <c r="F11" s="20">
        <f>11020824-F12</f>
        <v>9126238</v>
      </c>
      <c r="G11" s="27"/>
      <c r="H11" s="20">
        <f>11544020-H12</f>
        <v>9617254</v>
      </c>
      <c r="I11" s="27"/>
      <c r="J11" s="20">
        <v>9764891</v>
      </c>
      <c r="K11" s="27"/>
      <c r="L11" s="20">
        <v>11609096</v>
      </c>
      <c r="M11" s="27"/>
      <c r="N11" s="20">
        <v>12329154</v>
      </c>
      <c r="P11" s="20">
        <v>11081600</v>
      </c>
      <c r="Q11" s="27"/>
      <c r="R11" s="20">
        <v>10759325</v>
      </c>
      <c r="S11" s="27"/>
      <c r="T11" s="20">
        <v>12227408</v>
      </c>
      <c r="U11" s="27"/>
      <c r="V11" s="20">
        <v>13399041</v>
      </c>
      <c r="W11" s="27"/>
      <c r="X11" s="20">
        <v>13955164</v>
      </c>
    </row>
    <row r="12" spans="1:24" s="18" customFormat="1" ht="14.25">
      <c r="A12" s="17" t="s">
        <v>45</v>
      </c>
      <c r="D12" s="21">
        <v>1667343</v>
      </c>
      <c r="F12" s="21">
        <v>1894586</v>
      </c>
      <c r="G12" s="28"/>
      <c r="H12" s="21">
        <v>1926766</v>
      </c>
      <c r="I12" s="28"/>
      <c r="J12" s="21">
        <v>1964175</v>
      </c>
      <c r="K12" s="28"/>
      <c r="L12" s="21">
        <v>2176014</v>
      </c>
      <c r="M12" s="27"/>
      <c r="N12" s="20"/>
      <c r="O12"/>
      <c r="P12" s="20"/>
      <c r="Q12" s="27"/>
      <c r="R12" s="20"/>
      <c r="S12" s="27"/>
      <c r="T12" s="20"/>
      <c r="U12" s="27"/>
      <c r="V12" s="20"/>
      <c r="W12" s="27"/>
      <c r="X12" s="20"/>
    </row>
    <row r="13" spans="1:24" ht="12.75">
      <c r="A13" s="1" t="s">
        <v>33</v>
      </c>
      <c r="D13" s="20">
        <v>5441015</v>
      </c>
      <c r="F13" s="20">
        <v>5227462</v>
      </c>
      <c r="G13" s="27"/>
      <c r="H13" s="20">
        <v>6424051</v>
      </c>
      <c r="I13" s="27"/>
      <c r="J13" s="20">
        <v>8155431</v>
      </c>
      <c r="K13" s="27"/>
      <c r="L13" s="20">
        <v>7328726</v>
      </c>
      <c r="M13" s="27"/>
      <c r="N13" s="20">
        <v>6246046</v>
      </c>
      <c r="P13" s="20">
        <v>5531786</v>
      </c>
      <c r="Q13" s="27"/>
      <c r="R13" s="20">
        <v>6519786</v>
      </c>
      <c r="S13" s="27"/>
      <c r="T13" s="20">
        <v>6525286</v>
      </c>
      <c r="U13" s="27"/>
      <c r="V13" s="20">
        <v>6530286</v>
      </c>
      <c r="W13" s="27"/>
      <c r="X13" s="20">
        <v>6535286</v>
      </c>
    </row>
    <row r="14" spans="1:24" ht="12.75">
      <c r="A14" s="1" t="s">
        <v>13</v>
      </c>
      <c r="C14" s="5"/>
      <c r="D14" s="22">
        <f>SUM(D8:D13)</f>
        <v>54274514</v>
      </c>
      <c r="F14" s="22">
        <f>SUM(F8:F13)</f>
        <v>57013983</v>
      </c>
      <c r="G14" s="26"/>
      <c r="H14" s="22">
        <f>SUM(H8:H13)</f>
        <v>64942339</v>
      </c>
      <c r="I14" s="27"/>
      <c r="J14" s="22">
        <f>SUM(J8:J13)</f>
        <v>67703711</v>
      </c>
      <c r="K14" s="26"/>
      <c r="L14" s="22">
        <f>SUM(L8:L13)</f>
        <v>72146625</v>
      </c>
      <c r="M14" s="26"/>
      <c r="N14" s="22">
        <f>SUM(N8:N13)</f>
        <v>71857457</v>
      </c>
      <c r="O14" s="5"/>
      <c r="P14" s="22">
        <f>SUM(P8:P13)</f>
        <v>69585321</v>
      </c>
      <c r="Q14" s="26"/>
      <c r="R14" s="22">
        <f>SUM(R8:R13)</f>
        <v>79210267</v>
      </c>
      <c r="S14" s="26"/>
      <c r="T14" s="22">
        <f>SUM(T8:T13)</f>
        <v>83243806</v>
      </c>
      <c r="U14" s="26"/>
      <c r="V14" s="22">
        <f>SUM(V8:V13)</f>
        <v>93111359</v>
      </c>
      <c r="W14" s="26"/>
      <c r="X14" s="22">
        <f>SUM(X8:X13)</f>
        <v>95726177</v>
      </c>
    </row>
    <row r="15" spans="6:24" ht="12.75">
      <c r="F15" s="20"/>
      <c r="G15" s="27"/>
      <c r="H15" s="20"/>
      <c r="I15" s="27"/>
      <c r="J15" s="20"/>
      <c r="K15" s="27"/>
      <c r="L15" s="20"/>
      <c r="M15" s="27"/>
      <c r="N15" s="20"/>
      <c r="P15" s="20"/>
      <c r="Q15" s="27"/>
      <c r="R15" s="20"/>
      <c r="S15" s="27"/>
      <c r="T15" s="20"/>
      <c r="U15" s="27"/>
      <c r="V15" s="20"/>
      <c r="W15" s="27"/>
      <c r="X15" s="20"/>
    </row>
    <row r="16" spans="1:24" ht="12.75">
      <c r="A16" s="40" t="s">
        <v>46</v>
      </c>
      <c r="B16" s="40"/>
      <c r="F16" s="20"/>
      <c r="G16" s="27"/>
      <c r="H16" s="20"/>
      <c r="I16" s="27"/>
      <c r="J16" s="20"/>
      <c r="K16" s="27"/>
      <c r="L16" s="20"/>
      <c r="M16" s="27"/>
      <c r="N16" s="20"/>
      <c r="P16" s="20"/>
      <c r="Q16" s="27"/>
      <c r="R16" s="20"/>
      <c r="S16" s="27"/>
      <c r="T16" s="20"/>
      <c r="U16" s="27"/>
      <c r="V16" s="20"/>
      <c r="W16" s="27"/>
      <c r="X16" s="20"/>
    </row>
    <row r="17" spans="1:24" ht="12.75">
      <c r="A17" s="1" t="s">
        <v>6</v>
      </c>
      <c r="C17" s="5"/>
      <c r="D17" s="20">
        <v>7817897</v>
      </c>
      <c r="F17" s="20">
        <v>8992990</v>
      </c>
      <c r="G17" s="26"/>
      <c r="H17" s="20">
        <v>9079638</v>
      </c>
      <c r="I17" s="27"/>
      <c r="J17" s="20">
        <v>13800055</v>
      </c>
      <c r="K17" s="26"/>
      <c r="L17" s="20">
        <v>12037217</v>
      </c>
      <c r="M17" s="26"/>
      <c r="N17" s="20">
        <v>5451760</v>
      </c>
      <c r="O17" s="5"/>
      <c r="P17" s="20">
        <v>5892609</v>
      </c>
      <c r="Q17" s="26"/>
      <c r="R17" s="20">
        <v>6364017</v>
      </c>
      <c r="S17" s="26"/>
      <c r="T17" s="20">
        <v>6873138</v>
      </c>
      <c r="U17" s="26"/>
      <c r="V17" s="20">
        <v>7422989</v>
      </c>
      <c r="W17" s="26"/>
      <c r="X17" s="20">
        <v>8016828</v>
      </c>
    </row>
    <row r="18" spans="1:24" ht="12.75">
      <c r="A18" s="1" t="s">
        <v>7</v>
      </c>
      <c r="C18" s="5"/>
      <c r="D18" s="20">
        <v>2239709</v>
      </c>
      <c r="F18" s="20">
        <v>3145737</v>
      </c>
      <c r="G18" s="26"/>
      <c r="H18" s="20">
        <v>3753904</v>
      </c>
      <c r="I18" s="27"/>
      <c r="J18" s="20">
        <v>3564438</v>
      </c>
      <c r="K18" s="26"/>
      <c r="L18" s="20">
        <v>4787528</v>
      </c>
      <c r="M18" s="26"/>
      <c r="N18" s="20">
        <v>1678549</v>
      </c>
      <c r="O18" s="5"/>
      <c r="P18" s="20">
        <v>1733698</v>
      </c>
      <c r="Q18" s="26"/>
      <c r="R18" s="20">
        <v>1872394</v>
      </c>
      <c r="S18" s="26"/>
      <c r="T18" s="20">
        <v>2022186</v>
      </c>
      <c r="U18" s="26"/>
      <c r="V18" s="20">
        <v>2183961</v>
      </c>
      <c r="W18" s="26"/>
      <c r="X18" s="20">
        <v>2358678</v>
      </c>
    </row>
    <row r="19" spans="1:24" ht="12.75">
      <c r="A19" s="1" t="s">
        <v>8</v>
      </c>
      <c r="C19" s="5"/>
      <c r="D19" s="20">
        <v>7863824</v>
      </c>
      <c r="F19" s="20">
        <v>9470132</v>
      </c>
      <c r="G19" s="26"/>
      <c r="H19" s="20">
        <v>9809350</v>
      </c>
      <c r="I19" s="27"/>
      <c r="J19" s="20">
        <v>10107134</v>
      </c>
      <c r="K19" s="26"/>
      <c r="L19" s="20">
        <v>10144190</v>
      </c>
      <c r="M19" s="26"/>
      <c r="N19" s="20">
        <v>6015584</v>
      </c>
      <c r="O19" s="5"/>
      <c r="P19" s="20">
        <v>6078372</v>
      </c>
      <c r="Q19" s="26"/>
      <c r="R19" s="20">
        <v>6752141</v>
      </c>
      <c r="S19" s="26"/>
      <c r="T19" s="20">
        <v>8003886</v>
      </c>
      <c r="U19" s="26"/>
      <c r="V19" s="20">
        <v>8644198</v>
      </c>
      <c r="W19" s="26"/>
      <c r="X19" s="20">
        <v>9335731</v>
      </c>
    </row>
    <row r="20" spans="1:24" ht="12.75">
      <c r="A20" s="1" t="s">
        <v>9</v>
      </c>
      <c r="C20" s="5"/>
      <c r="D20" s="20">
        <v>4801086</v>
      </c>
      <c r="F20" s="20">
        <v>5409072</v>
      </c>
      <c r="G20" s="26"/>
      <c r="H20" s="20">
        <v>5936963</v>
      </c>
      <c r="I20" s="27"/>
      <c r="J20" s="20">
        <v>6522916</v>
      </c>
      <c r="K20" s="26"/>
      <c r="L20" s="20">
        <v>6913881</v>
      </c>
      <c r="M20" s="26"/>
      <c r="N20" s="20">
        <v>7222933</v>
      </c>
      <c r="O20" s="5"/>
      <c r="P20" s="20">
        <v>7746395</v>
      </c>
      <c r="Q20" s="26"/>
      <c r="R20" s="20">
        <v>8366107</v>
      </c>
      <c r="S20" s="26"/>
      <c r="T20" s="20">
        <v>9035396</v>
      </c>
      <c r="U20" s="26"/>
      <c r="V20" s="20">
        <v>9758227</v>
      </c>
      <c r="W20" s="26"/>
      <c r="X20" s="20">
        <v>10538885</v>
      </c>
    </row>
    <row r="21" spans="1:24" ht="12.75">
      <c r="A21" s="1" t="s">
        <v>10</v>
      </c>
      <c r="C21" s="5"/>
      <c r="D21" s="20">
        <v>6551542</v>
      </c>
      <c r="F21" s="20">
        <v>6914012</v>
      </c>
      <c r="G21" s="26"/>
      <c r="H21" s="20">
        <v>6918532</v>
      </c>
      <c r="I21" s="27"/>
      <c r="J21" s="20">
        <v>7550647</v>
      </c>
      <c r="K21" s="26"/>
      <c r="L21" s="20">
        <v>8259190</v>
      </c>
      <c r="M21" s="26"/>
      <c r="N21" s="20">
        <v>3451477</v>
      </c>
      <c r="O21" s="5"/>
      <c r="P21" s="20">
        <v>3690709</v>
      </c>
      <c r="Q21" s="26"/>
      <c r="R21" s="20">
        <v>3985965</v>
      </c>
      <c r="S21" s="26"/>
      <c r="T21" s="20">
        <v>4304843</v>
      </c>
      <c r="U21" s="26"/>
      <c r="V21" s="20">
        <v>4649231</v>
      </c>
      <c r="W21" s="26"/>
      <c r="X21" s="20">
        <v>5021169</v>
      </c>
    </row>
    <row r="22" spans="1:24" ht="12.75">
      <c r="A22" t="s">
        <v>11</v>
      </c>
      <c r="D22" s="20">
        <v>16285697</v>
      </c>
      <c r="F22" s="20">
        <v>16138688</v>
      </c>
      <c r="G22" s="27"/>
      <c r="H22" s="20">
        <v>15503629</v>
      </c>
      <c r="I22" s="27"/>
      <c r="J22" s="20">
        <v>16115853</v>
      </c>
      <c r="K22" s="27"/>
      <c r="L22" s="20">
        <v>17629280</v>
      </c>
      <c r="M22" s="27"/>
      <c r="N22" s="20">
        <v>9573622</v>
      </c>
      <c r="P22" s="20">
        <v>9686218</v>
      </c>
      <c r="Q22" s="27"/>
      <c r="R22" s="20">
        <v>10461115</v>
      </c>
      <c r="S22" s="27"/>
      <c r="T22" s="20">
        <v>11298004</v>
      </c>
      <c r="U22" s="27"/>
      <c r="V22" s="20">
        <v>12201844</v>
      </c>
      <c r="W22" s="27"/>
      <c r="X22" s="20">
        <v>13177992</v>
      </c>
    </row>
    <row r="23" spans="1:24" ht="12.75">
      <c r="A23" t="s">
        <v>5</v>
      </c>
      <c r="D23" s="20">
        <f>5698372-D26</f>
        <v>4038114</v>
      </c>
      <c r="F23" s="20">
        <f>5725826-F26</f>
        <v>3841868</v>
      </c>
      <c r="G23" s="27"/>
      <c r="H23" s="20">
        <f>5793529-H26</f>
        <v>3900860</v>
      </c>
      <c r="I23" s="27"/>
      <c r="J23" s="20">
        <v>4075361</v>
      </c>
      <c r="K23" s="27"/>
      <c r="L23" s="20">
        <v>4413983</v>
      </c>
      <c r="M23" s="27"/>
      <c r="N23" s="20">
        <v>5968783</v>
      </c>
      <c r="P23" s="20">
        <v>5931660</v>
      </c>
      <c r="Q23" s="27"/>
      <c r="R23" s="20">
        <v>6402843</v>
      </c>
      <c r="S23" s="27"/>
      <c r="T23" s="20">
        <v>6911721</v>
      </c>
      <c r="U23" s="27"/>
      <c r="V23" s="20">
        <v>7461310</v>
      </c>
      <c r="W23" s="27"/>
      <c r="X23" s="20">
        <v>8054865</v>
      </c>
    </row>
    <row r="24" spans="1:24" s="18" customFormat="1" ht="14.25">
      <c r="A24" s="1" t="s">
        <v>47</v>
      </c>
      <c r="B24"/>
      <c r="C24"/>
      <c r="D24" s="20"/>
      <c r="F24" s="20"/>
      <c r="G24" s="27"/>
      <c r="H24" s="20"/>
      <c r="I24" s="28"/>
      <c r="J24" s="20"/>
      <c r="K24" s="27"/>
      <c r="L24" s="20"/>
      <c r="M24" s="27"/>
      <c r="N24" s="20">
        <v>23158219</v>
      </c>
      <c r="O24"/>
      <c r="P24" s="20">
        <v>26680586</v>
      </c>
      <c r="Q24" s="27"/>
      <c r="R24" s="20">
        <v>28815033</v>
      </c>
      <c r="S24" s="27"/>
      <c r="T24" s="20">
        <v>31120235</v>
      </c>
      <c r="U24" s="27"/>
      <c r="V24" s="20">
        <v>33609853</v>
      </c>
      <c r="W24" s="27"/>
      <c r="X24" s="20">
        <v>36298641</v>
      </c>
    </row>
    <row r="25" spans="1:24" ht="14.25">
      <c r="A25" s="17" t="s">
        <v>48</v>
      </c>
      <c r="D25" s="20"/>
      <c r="F25" s="20"/>
      <c r="G25" s="27"/>
      <c r="H25" s="20"/>
      <c r="I25" s="27"/>
      <c r="J25" s="20"/>
      <c r="K25" s="27"/>
      <c r="L25" s="20"/>
      <c r="M25" s="28"/>
      <c r="N25" s="21">
        <v>0</v>
      </c>
      <c r="O25" s="18"/>
      <c r="P25" s="21">
        <v>0</v>
      </c>
      <c r="Q25" s="28"/>
      <c r="R25" s="21">
        <v>61800</v>
      </c>
      <c r="S25" s="28"/>
      <c r="T25" s="21">
        <v>65616</v>
      </c>
      <c r="U25" s="28"/>
      <c r="V25" s="21">
        <v>69719</v>
      </c>
      <c r="W25" s="28"/>
      <c r="X25" s="21">
        <v>74132</v>
      </c>
    </row>
    <row r="26" spans="1:24" ht="14.25">
      <c r="A26" s="17" t="s">
        <v>45</v>
      </c>
      <c r="B26" s="18"/>
      <c r="C26" s="18"/>
      <c r="D26" s="21">
        <v>1660258</v>
      </c>
      <c r="F26" s="21">
        <v>1883958</v>
      </c>
      <c r="G26" s="28"/>
      <c r="H26" s="21">
        <v>1892669</v>
      </c>
      <c r="I26" s="27"/>
      <c r="J26" s="21">
        <v>1990275</v>
      </c>
      <c r="K26" s="28"/>
      <c r="L26" s="21">
        <v>2144743</v>
      </c>
      <c r="M26" s="28"/>
      <c r="N26" s="21"/>
      <c r="O26" s="18"/>
      <c r="P26" s="21"/>
      <c r="Q26" s="28"/>
      <c r="R26" s="21"/>
      <c r="S26" s="28"/>
      <c r="T26" s="21"/>
      <c r="U26" s="28"/>
      <c r="V26" s="21"/>
      <c r="W26" s="28"/>
      <c r="X26" s="21"/>
    </row>
    <row r="27" spans="1:24" s="3" customFormat="1" ht="12.75">
      <c r="A27" t="s">
        <v>12</v>
      </c>
      <c r="B27"/>
      <c r="C27" s="5"/>
      <c r="D27" s="22">
        <f>SUM(D17:D26)</f>
        <v>51258127</v>
      </c>
      <c r="F27" s="22">
        <f>SUM(F17:F26)</f>
        <v>55796457</v>
      </c>
      <c r="G27" s="26"/>
      <c r="H27" s="22">
        <f>SUM(H17:H26)</f>
        <v>56795545</v>
      </c>
      <c r="I27" s="29"/>
      <c r="J27" s="22">
        <f>SUM(J17:J26)</f>
        <v>63726679</v>
      </c>
      <c r="K27" s="26"/>
      <c r="L27" s="22">
        <f>SUM(L17:L26)</f>
        <v>66330012</v>
      </c>
      <c r="M27" s="26"/>
      <c r="N27" s="22">
        <f>SUM(N17:N26)</f>
        <v>62520927</v>
      </c>
      <c r="O27" s="5"/>
      <c r="P27" s="22">
        <f>SUM(P17:P26)</f>
        <v>67440247</v>
      </c>
      <c r="Q27" s="26"/>
      <c r="R27" s="22">
        <f>SUM(R17:R26)</f>
        <v>73081415</v>
      </c>
      <c r="S27" s="26"/>
      <c r="T27" s="22">
        <f>SUM(T17:T26)</f>
        <v>79635025</v>
      </c>
      <c r="U27" s="26"/>
      <c r="V27" s="22">
        <f>SUM(V17:V26)</f>
        <v>86001332</v>
      </c>
      <c r="W27" s="26"/>
      <c r="X27" s="22">
        <f>SUM(X17:X26)</f>
        <v>92876921</v>
      </c>
    </row>
    <row r="28" spans="4:24" ht="12.75">
      <c r="D28" s="20"/>
      <c r="F28" s="20"/>
      <c r="G28" s="27"/>
      <c r="H28" s="20"/>
      <c r="I28" s="27"/>
      <c r="J28" s="20"/>
      <c r="K28" s="27"/>
      <c r="L28" s="20"/>
      <c r="M28" s="27"/>
      <c r="N28" s="20"/>
      <c r="P28" s="20"/>
      <c r="Q28" s="27"/>
      <c r="R28" s="20"/>
      <c r="S28" s="27"/>
      <c r="T28" s="20"/>
      <c r="U28" s="27"/>
      <c r="V28" s="20"/>
      <c r="W28" s="27"/>
      <c r="X28" s="20"/>
    </row>
    <row r="29" spans="1:24" ht="12.75">
      <c r="A29" s="9" t="s">
        <v>21</v>
      </c>
      <c r="B29" s="4"/>
      <c r="C29" s="3"/>
      <c r="D29" s="23">
        <f>+D14-D27</f>
        <v>3016387</v>
      </c>
      <c r="F29" s="23">
        <f>+F14-F27</f>
        <v>1217526</v>
      </c>
      <c r="G29" s="29"/>
      <c r="H29" s="23">
        <f>+H14-H27</f>
        <v>8146794</v>
      </c>
      <c r="I29" s="27"/>
      <c r="J29" s="23">
        <f>+J14-J27</f>
        <v>3977032</v>
      </c>
      <c r="K29" s="29"/>
      <c r="L29" s="23">
        <f>+L14-L27</f>
        <v>5816613</v>
      </c>
      <c r="M29" s="29"/>
      <c r="N29" s="23">
        <f>+N14-N27</f>
        <v>9336530</v>
      </c>
      <c r="O29" s="3"/>
      <c r="P29" s="23">
        <f>+P14-P27</f>
        <v>2145074</v>
      </c>
      <c r="Q29" s="29"/>
      <c r="R29" s="23">
        <f>+R14-R27</f>
        <v>6128852</v>
      </c>
      <c r="S29" s="29"/>
      <c r="T29" s="23">
        <f>+T14-T27</f>
        <v>3608781</v>
      </c>
      <c r="U29" s="29"/>
      <c r="V29" s="23">
        <f>+V14-V27</f>
        <v>7110027</v>
      </c>
      <c r="W29" s="29"/>
      <c r="X29" s="23">
        <f>+X14-X27</f>
        <v>2849256</v>
      </c>
    </row>
    <row r="30" spans="1:24" ht="12.75">
      <c r="A30" s="3"/>
      <c r="D30" s="20"/>
      <c r="F30" s="20"/>
      <c r="G30" s="27"/>
      <c r="H30" s="20"/>
      <c r="I30" s="27"/>
      <c r="J30" s="20"/>
      <c r="K30" s="27"/>
      <c r="L30" s="20"/>
      <c r="M30" s="27"/>
      <c r="N30" s="20"/>
      <c r="P30" s="20"/>
      <c r="Q30" s="27"/>
      <c r="R30" s="20"/>
      <c r="S30" s="27"/>
      <c r="T30" s="20"/>
      <c r="U30" s="27"/>
      <c r="V30" s="20"/>
      <c r="W30" s="27"/>
      <c r="X30" s="20"/>
    </row>
    <row r="31" spans="1:24" ht="14.25">
      <c r="A31" s="9" t="s">
        <v>53</v>
      </c>
      <c r="D31" s="20"/>
      <c r="F31" s="20"/>
      <c r="G31" s="27"/>
      <c r="H31" s="20"/>
      <c r="I31" s="27"/>
      <c r="J31" s="20"/>
      <c r="K31" s="27"/>
      <c r="L31" s="20"/>
      <c r="M31" s="27"/>
      <c r="N31" s="20"/>
      <c r="P31" s="20"/>
      <c r="Q31" s="27"/>
      <c r="R31" s="20"/>
      <c r="S31" s="27"/>
      <c r="T31" s="20"/>
      <c r="U31" s="27"/>
      <c r="V31" s="20"/>
      <c r="W31" s="27"/>
      <c r="X31" s="20"/>
    </row>
    <row r="32" spans="1:24" ht="12.75">
      <c r="A32" s="11" t="s">
        <v>14</v>
      </c>
      <c r="D32" s="20">
        <v>2393772</v>
      </c>
      <c r="F32" s="20">
        <v>2386695</v>
      </c>
      <c r="G32" s="27"/>
      <c r="H32" s="20">
        <v>2453896</v>
      </c>
      <c r="I32" s="27"/>
      <c r="J32" s="20">
        <v>2417063</v>
      </c>
      <c r="K32" s="27"/>
      <c r="L32" s="20">
        <v>2501292</v>
      </c>
      <c r="M32" s="27"/>
      <c r="N32" s="20">
        <v>2507880</v>
      </c>
      <c r="P32" s="20">
        <v>2555000</v>
      </c>
      <c r="Q32" s="27"/>
      <c r="R32" s="20">
        <v>2631650</v>
      </c>
      <c r="S32" s="27"/>
      <c r="T32" s="20">
        <v>2710600</v>
      </c>
      <c r="U32" s="27"/>
      <c r="V32" s="20">
        <v>2791918</v>
      </c>
      <c r="W32" s="27"/>
      <c r="X32" s="20">
        <v>2875675</v>
      </c>
    </row>
    <row r="33" spans="1:24" ht="12.75">
      <c r="A33" s="11" t="s">
        <v>15</v>
      </c>
      <c r="D33" s="20">
        <v>726528</v>
      </c>
      <c r="F33" s="20">
        <v>1739946</v>
      </c>
      <c r="G33" s="27"/>
      <c r="H33" s="20">
        <v>3785091</v>
      </c>
      <c r="I33" s="27"/>
      <c r="J33" s="20">
        <v>3259608</v>
      </c>
      <c r="K33" s="27"/>
      <c r="L33" s="20">
        <v>2641710</v>
      </c>
      <c r="M33" s="27"/>
      <c r="N33" s="20">
        <v>4132000</v>
      </c>
      <c r="P33" s="20">
        <v>2630000</v>
      </c>
      <c r="Q33" s="27"/>
      <c r="R33" s="20">
        <v>2630000</v>
      </c>
      <c r="S33" s="27"/>
      <c r="T33" s="20">
        <v>2630000</v>
      </c>
      <c r="U33" s="27"/>
      <c r="V33" s="20">
        <v>2630000</v>
      </c>
      <c r="W33" s="27"/>
      <c r="X33" s="20">
        <v>2630000</v>
      </c>
    </row>
    <row r="34" spans="1:24" ht="12.75">
      <c r="A34" s="12" t="s">
        <v>16</v>
      </c>
      <c r="D34" s="20">
        <v>759124</v>
      </c>
      <c r="F34" s="20">
        <v>1008839</v>
      </c>
      <c r="G34" s="27"/>
      <c r="H34" s="20">
        <v>812067</v>
      </c>
      <c r="I34" s="27"/>
      <c r="J34" s="20">
        <v>884459</v>
      </c>
      <c r="K34" s="27"/>
      <c r="L34" s="20">
        <v>1002261</v>
      </c>
      <c r="M34" s="27"/>
      <c r="N34" s="20">
        <v>1222443</v>
      </c>
      <c r="P34" s="20">
        <v>1408752</v>
      </c>
      <c r="Q34" s="27"/>
      <c r="R34" s="20">
        <v>1399841</v>
      </c>
      <c r="S34" s="27"/>
      <c r="T34" s="20">
        <v>1538729</v>
      </c>
      <c r="U34" s="27"/>
      <c r="V34" s="20">
        <v>1543652</v>
      </c>
      <c r="W34" s="27"/>
      <c r="X34" s="20">
        <v>1745217</v>
      </c>
    </row>
    <row r="35" spans="1:24" ht="12.75">
      <c r="A35" s="11" t="s">
        <v>17</v>
      </c>
      <c r="D35" s="20">
        <v>772302</v>
      </c>
      <c r="F35" s="20">
        <v>772305</v>
      </c>
      <c r="G35" s="27"/>
      <c r="H35" s="20">
        <v>451805</v>
      </c>
      <c r="I35" s="27"/>
      <c r="J35" s="20">
        <v>451805</v>
      </c>
      <c r="K35" s="27"/>
      <c r="L35" s="20">
        <v>451805</v>
      </c>
      <c r="M35" s="27"/>
      <c r="N35" s="20">
        <v>451805</v>
      </c>
      <c r="P35" s="20">
        <v>451805</v>
      </c>
      <c r="Q35" s="27"/>
      <c r="R35" s="20">
        <v>451805</v>
      </c>
      <c r="S35" s="27"/>
      <c r="T35" s="20">
        <v>451805</v>
      </c>
      <c r="U35" s="27"/>
      <c r="V35" s="20">
        <v>451805</v>
      </c>
      <c r="W35" s="27"/>
      <c r="X35" s="20">
        <v>451805</v>
      </c>
    </row>
    <row r="36" spans="1:24" ht="12.75">
      <c r="A36" s="11" t="s">
        <v>19</v>
      </c>
      <c r="D36" s="22">
        <f>SUM(D32:D35)</f>
        <v>4651726</v>
      </c>
      <c r="F36" s="22">
        <f>SUM(F32:F35)</f>
        <v>5907785</v>
      </c>
      <c r="H36" s="22">
        <f>SUM(H32:H35)</f>
        <v>7502859</v>
      </c>
      <c r="J36" s="22">
        <f>SUM(J32:J35)</f>
        <v>7012935</v>
      </c>
      <c r="L36" s="22">
        <f>SUM(L32:L35)</f>
        <v>6597068</v>
      </c>
      <c r="N36" s="22">
        <f>SUM(N32:N35)</f>
        <v>8314128</v>
      </c>
      <c r="P36" s="22">
        <f>SUM(P32:P35)</f>
        <v>7045557</v>
      </c>
      <c r="R36" s="22">
        <f>SUM(R32:R35)</f>
        <v>7113296</v>
      </c>
      <c r="T36" s="22">
        <f>SUM(T32:T35)</f>
        <v>7331134</v>
      </c>
      <c r="V36" s="22">
        <f>SUM(V32:V35)</f>
        <v>7417375</v>
      </c>
      <c r="X36" s="22">
        <f>SUM(X32:X35)</f>
        <v>7702697</v>
      </c>
    </row>
    <row r="37" spans="1:24" ht="12.75">
      <c r="A37" t="s">
        <v>18</v>
      </c>
      <c r="D37" s="20">
        <v>-2538578</v>
      </c>
      <c r="F37" s="20">
        <v>-1800306</v>
      </c>
      <c r="G37" s="27"/>
      <c r="H37" s="20">
        <v>-2931769</v>
      </c>
      <c r="I37" s="27"/>
      <c r="J37" s="20">
        <v>-1774872</v>
      </c>
      <c r="K37" s="27"/>
      <c r="L37" s="20">
        <v>-3406649</v>
      </c>
      <c r="M37" s="27"/>
      <c r="N37" s="20">
        <v>-814562</v>
      </c>
      <c r="P37" s="20">
        <v>-749335</v>
      </c>
      <c r="Q37" s="27"/>
      <c r="R37" s="20">
        <v>-749335</v>
      </c>
      <c r="S37" s="27"/>
      <c r="T37" s="20">
        <v>-749335</v>
      </c>
      <c r="U37" s="27"/>
      <c r="V37" s="20">
        <v>-749335</v>
      </c>
      <c r="W37" s="27"/>
      <c r="X37" s="20">
        <v>-749335</v>
      </c>
    </row>
    <row r="38" spans="1:24" ht="24.75" customHeight="1">
      <c r="A38" s="33" t="s">
        <v>54</v>
      </c>
      <c r="D38" s="22">
        <f>D36+D37</f>
        <v>2113148</v>
      </c>
      <c r="F38" s="22">
        <f>F36+F37</f>
        <v>4107479</v>
      </c>
      <c r="G38" s="27"/>
      <c r="H38" s="22">
        <f>H36+H37</f>
        <v>4571090</v>
      </c>
      <c r="I38" s="27"/>
      <c r="J38" s="22">
        <f>J36+J37</f>
        <v>5238063</v>
      </c>
      <c r="K38" s="27"/>
      <c r="L38" s="22">
        <f>L36+L37</f>
        <v>3190419</v>
      </c>
      <c r="M38" s="27"/>
      <c r="N38" s="22">
        <f>N36+N37</f>
        <v>7499566</v>
      </c>
      <c r="P38" s="22">
        <f>P36+P37</f>
        <v>6296222</v>
      </c>
      <c r="Q38" s="27"/>
      <c r="R38" s="22">
        <f>R36+R37</f>
        <v>6363961</v>
      </c>
      <c r="S38" s="27"/>
      <c r="T38" s="22">
        <f>T36+T37</f>
        <v>6581799</v>
      </c>
      <c r="U38" s="27"/>
      <c r="V38" s="22">
        <f>V36+V37</f>
        <v>6668040</v>
      </c>
      <c r="W38" s="27"/>
      <c r="X38" s="22">
        <f>X36+X37</f>
        <v>6953362</v>
      </c>
    </row>
    <row r="39" spans="4:24" ht="12.75">
      <c r="D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ht="12.75">
      <c r="A40" s="3" t="s">
        <v>34</v>
      </c>
      <c r="B40" s="3"/>
      <c r="C40" s="3"/>
      <c r="D40" s="22">
        <f>D29+D38</f>
        <v>5129535</v>
      </c>
      <c r="F40" s="22">
        <f>F29+F38</f>
        <v>5325005</v>
      </c>
      <c r="G40" s="20"/>
      <c r="H40" s="22">
        <f>H29+H38</f>
        <v>12717884</v>
      </c>
      <c r="J40" s="22">
        <f>J29+J38</f>
        <v>9215095</v>
      </c>
      <c r="K40" s="20"/>
      <c r="L40" s="22">
        <f>L29+L38</f>
        <v>9007032</v>
      </c>
      <c r="N40" s="22">
        <f>N29+N38</f>
        <v>16836096</v>
      </c>
      <c r="O40" s="20"/>
      <c r="P40" s="22">
        <f>P29+P38</f>
        <v>8441296</v>
      </c>
      <c r="R40" s="22">
        <f>R29+R38</f>
        <v>12492813</v>
      </c>
      <c r="S40" s="26"/>
      <c r="T40" s="22">
        <f>T29+T38</f>
        <v>10190580</v>
      </c>
      <c r="U40" s="20"/>
      <c r="V40" s="22">
        <f>V29+V38</f>
        <v>13778067</v>
      </c>
      <c r="X40" s="20">
        <f>X29+X38</f>
        <v>9802618</v>
      </c>
    </row>
    <row r="41" spans="4:27" ht="12.75">
      <c r="D41" s="24"/>
      <c r="F41" s="24"/>
      <c r="G41" s="27"/>
      <c r="H41" s="24"/>
      <c r="I41" s="27"/>
      <c r="J41" s="24"/>
      <c r="K41" s="27"/>
      <c r="L41" s="24"/>
      <c r="M41" s="27"/>
      <c r="N41" s="27"/>
      <c r="P41" s="27"/>
      <c r="Q41" s="24"/>
      <c r="R41" s="27"/>
      <c r="S41" s="24"/>
      <c r="T41" s="27"/>
      <c r="U41" s="24"/>
      <c r="V41" s="27"/>
      <c r="W41" s="24"/>
      <c r="X41" s="27"/>
      <c r="Y41" s="14"/>
      <c r="AA41" s="14"/>
    </row>
    <row r="42" spans="1:27" ht="12.75">
      <c r="A42" s="3" t="s">
        <v>35</v>
      </c>
      <c r="D42" s="20"/>
      <c r="F42" s="20"/>
      <c r="G42" s="27"/>
      <c r="H42" s="20"/>
      <c r="I42" s="27"/>
      <c r="J42" s="20"/>
      <c r="K42" s="27"/>
      <c r="L42" s="20"/>
      <c r="M42" s="27"/>
      <c r="N42" s="30"/>
      <c r="O42" s="3"/>
      <c r="P42" s="32"/>
      <c r="Q42" s="25"/>
      <c r="R42" s="32"/>
      <c r="S42" s="25"/>
      <c r="T42" s="32"/>
      <c r="U42" s="25"/>
      <c r="V42" s="32"/>
      <c r="W42" s="25"/>
      <c r="X42" s="32"/>
      <c r="Y42" s="15"/>
      <c r="Z42" s="13"/>
      <c r="AA42" s="15"/>
    </row>
    <row r="43" spans="1:27" ht="14.25">
      <c r="A43" t="s">
        <v>37</v>
      </c>
      <c r="D43" s="20">
        <v>2589123</v>
      </c>
      <c r="F43" s="20">
        <v>2866209</v>
      </c>
      <c r="G43" s="27"/>
      <c r="H43" s="20">
        <v>3420219</v>
      </c>
      <c r="I43" s="27"/>
      <c r="J43" s="20">
        <v>3738360</v>
      </c>
      <c r="K43" s="27"/>
      <c r="L43" s="20">
        <v>4078111</v>
      </c>
      <c r="M43" s="27"/>
      <c r="N43" s="31">
        <v>5515131</v>
      </c>
      <c r="O43" s="19">
        <v>5</v>
      </c>
      <c r="P43" s="20">
        <v>5358170</v>
      </c>
      <c r="Q43" s="19">
        <v>5</v>
      </c>
      <c r="R43" s="20">
        <f>6456678-600000</f>
        <v>5856678</v>
      </c>
      <c r="S43" s="19">
        <v>5</v>
      </c>
      <c r="T43" s="20">
        <f>9119005-2900000</f>
        <v>6219005</v>
      </c>
      <c r="U43" s="19">
        <v>5</v>
      </c>
      <c r="V43" s="20">
        <v>6066889</v>
      </c>
      <c r="W43" s="20"/>
      <c r="X43" s="20">
        <v>6158478</v>
      </c>
      <c r="Y43" s="15"/>
      <c r="Z43" s="13"/>
      <c r="AA43" s="15"/>
    </row>
    <row r="44" spans="1:27" ht="12.75">
      <c r="A44" t="s">
        <v>38</v>
      </c>
      <c r="D44" s="20"/>
      <c r="F44" s="20"/>
      <c r="G44" s="27"/>
      <c r="H44" s="20"/>
      <c r="I44" s="27"/>
      <c r="J44" s="20"/>
      <c r="K44" s="27"/>
      <c r="L44" s="20"/>
      <c r="M44" s="27"/>
      <c r="N44" s="20"/>
      <c r="O44" s="8"/>
      <c r="P44" s="20">
        <v>635625</v>
      </c>
      <c r="Q44" s="20"/>
      <c r="R44" s="20">
        <v>1326313</v>
      </c>
      <c r="S44" s="20"/>
      <c r="T44" s="20">
        <v>1298063</v>
      </c>
      <c r="U44" s="20"/>
      <c r="V44" s="20">
        <v>1269813</v>
      </c>
      <c r="W44" s="20"/>
      <c r="X44" s="20">
        <v>1241563</v>
      </c>
      <c r="Y44" s="15"/>
      <c r="Z44" s="13"/>
      <c r="AA44" s="15"/>
    </row>
    <row r="45" spans="1:27" ht="12.75">
      <c r="A45" t="s">
        <v>39</v>
      </c>
      <c r="D45" s="22">
        <f>SUM(D43:D44)</f>
        <v>2589123</v>
      </c>
      <c r="F45" s="22">
        <f>SUM(F43:F44)</f>
        <v>2866209</v>
      </c>
      <c r="G45" s="20"/>
      <c r="H45" s="22">
        <f>SUM(H43:H44)</f>
        <v>3420219</v>
      </c>
      <c r="J45" s="22">
        <f>SUM(J43:J44)</f>
        <v>3738360</v>
      </c>
      <c r="K45" s="20"/>
      <c r="L45" s="22">
        <f>SUM(L43:L44)</f>
        <v>4078111</v>
      </c>
      <c r="M45" s="27"/>
      <c r="N45" s="22">
        <f>SUM(N43:N44)</f>
        <v>5515131</v>
      </c>
      <c r="O45" s="8"/>
      <c r="P45" s="22">
        <f>SUM(P43:P44)</f>
        <v>5993795</v>
      </c>
      <c r="Q45" s="20"/>
      <c r="R45" s="22">
        <f>SUM(R43:R44)</f>
        <v>7182991</v>
      </c>
      <c r="S45" s="20"/>
      <c r="T45" s="22">
        <f>SUM(T43:T44)</f>
        <v>7517068</v>
      </c>
      <c r="U45" s="20"/>
      <c r="V45" s="22">
        <f>SUM(V43:V44)</f>
        <v>7336702</v>
      </c>
      <c r="W45" s="20"/>
      <c r="X45" s="20">
        <f>SUM(X43:X44)</f>
        <v>7400041</v>
      </c>
      <c r="Y45" s="15"/>
      <c r="Z45" s="13"/>
      <c r="AA45" s="15"/>
    </row>
    <row r="46" spans="4:27" ht="12.75">
      <c r="D46" s="20"/>
      <c r="N46" s="9"/>
      <c r="O46" s="3"/>
      <c r="P46" s="13"/>
      <c r="Q46" s="15"/>
      <c r="R46" s="13"/>
      <c r="S46" s="15"/>
      <c r="T46" s="13"/>
      <c r="U46" s="15"/>
      <c r="V46" s="13"/>
      <c r="W46" s="15"/>
      <c r="X46" s="13"/>
      <c r="Y46" s="15"/>
      <c r="Z46" s="13"/>
      <c r="AA46" s="15"/>
    </row>
    <row r="47" spans="1:27" ht="12.75">
      <c r="A47" s="3" t="s">
        <v>36</v>
      </c>
      <c r="D47" s="25"/>
      <c r="E47" s="25"/>
      <c r="F47" s="25"/>
      <c r="G47" s="25"/>
      <c r="H47" s="25"/>
      <c r="I47" s="25"/>
      <c r="J47" s="25"/>
      <c r="K47" s="25"/>
      <c r="L47" s="25"/>
      <c r="P47" s="20">
        <v>7806634</v>
      </c>
      <c r="Q47" s="20"/>
      <c r="R47" s="20">
        <v>7806634</v>
      </c>
      <c r="S47" s="20"/>
      <c r="T47" s="20">
        <v>7806634</v>
      </c>
      <c r="U47" s="20"/>
      <c r="V47" s="20">
        <v>7806634</v>
      </c>
      <c r="W47" s="20"/>
      <c r="X47" s="20">
        <v>7806634</v>
      </c>
      <c r="Y47" s="8"/>
      <c r="AA47" s="8"/>
    </row>
    <row r="48" spans="1:14" ht="12.75">
      <c r="A48" s="9"/>
      <c r="B48" s="3"/>
      <c r="C48" s="13"/>
      <c r="D48" s="25"/>
      <c r="E48" s="25"/>
      <c r="F48" s="25"/>
      <c r="G48" s="25"/>
      <c r="H48" s="25"/>
      <c r="I48" s="25"/>
      <c r="J48" s="25"/>
      <c r="K48" s="25"/>
      <c r="L48" s="25"/>
      <c r="M48" s="13"/>
      <c r="N48" s="15"/>
    </row>
    <row r="49" spans="1:14" ht="12.75">
      <c r="A49" s="16" t="s">
        <v>20</v>
      </c>
      <c r="B49" s="3"/>
      <c r="C49" s="13"/>
      <c r="D49" s="25"/>
      <c r="E49" s="25"/>
      <c r="F49" s="25"/>
      <c r="G49" s="25"/>
      <c r="H49" s="25"/>
      <c r="I49" s="25"/>
      <c r="J49" s="25"/>
      <c r="K49" s="25"/>
      <c r="L49" s="25"/>
      <c r="M49" s="13"/>
      <c r="N49" s="15"/>
    </row>
    <row r="50" spans="1:24" ht="12.75">
      <c r="A50" t="s">
        <v>40</v>
      </c>
      <c r="B50" s="3"/>
      <c r="C50" s="13"/>
      <c r="D50" s="15">
        <f>D40/D45</f>
        <v>1.9811862935828077</v>
      </c>
      <c r="E50" s="15"/>
      <c r="F50" s="15">
        <f>F40/F45</f>
        <v>1.8578564926702832</v>
      </c>
      <c r="G50" s="15"/>
      <c r="H50" s="15">
        <f>H40/H45</f>
        <v>3.7184414214411414</v>
      </c>
      <c r="I50" s="15"/>
      <c r="J50" s="15">
        <f>J40/J45</f>
        <v>2.465010057886346</v>
      </c>
      <c r="K50" s="15"/>
      <c r="L50" s="15">
        <f>L40/L45</f>
        <v>2.2086284556746985</v>
      </c>
      <c r="M50" s="15"/>
      <c r="N50" s="15">
        <f>N40/N45</f>
        <v>3.0527100806853</v>
      </c>
      <c r="P50" s="15">
        <f>P40/P45</f>
        <v>1.4083391240441157</v>
      </c>
      <c r="R50" s="15">
        <f>R40/R45</f>
        <v>1.7392215861052869</v>
      </c>
      <c r="T50" s="15">
        <f>T40/T45</f>
        <v>1.3556588818938449</v>
      </c>
      <c r="V50" s="15">
        <f>V40/V45</f>
        <v>1.8779646495114561</v>
      </c>
      <c r="X50" s="15">
        <f>X40/X45</f>
        <v>1.324670768716011</v>
      </c>
    </row>
    <row r="51" spans="1:24" ht="12.75">
      <c r="A51" t="s">
        <v>41</v>
      </c>
      <c r="B51" s="3"/>
      <c r="C51" s="13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P51" s="15">
        <f>P40/P47</f>
        <v>1.0812977782742217</v>
      </c>
      <c r="Q51" s="15"/>
      <c r="R51" s="15">
        <f>R40/R47</f>
        <v>1.6002816322630213</v>
      </c>
      <c r="S51" s="15"/>
      <c r="T51" s="15">
        <f>T40/T47</f>
        <v>1.3053743777407778</v>
      </c>
      <c r="U51" s="15"/>
      <c r="V51" s="15">
        <f>V40/V47</f>
        <v>1.7649177609709896</v>
      </c>
      <c r="X51" s="15">
        <f>X40/X47</f>
        <v>1.2556779272603276</v>
      </c>
    </row>
    <row r="52" spans="1:14" ht="12.75">
      <c r="A52" s="1"/>
      <c r="D52" s="24"/>
      <c r="F52" s="14"/>
      <c r="H52" s="14"/>
      <c r="J52" s="14"/>
      <c r="L52" s="14"/>
      <c r="N52" s="14"/>
    </row>
    <row r="53" spans="1:14" ht="14.25">
      <c r="A53" s="19" t="s">
        <v>49</v>
      </c>
      <c r="D53" s="24"/>
      <c r="F53" s="14"/>
      <c r="H53" s="14"/>
      <c r="J53" s="14"/>
      <c r="L53" s="14"/>
      <c r="N53" s="14"/>
    </row>
    <row r="54" spans="1:14" ht="14.25">
      <c r="A54" s="19" t="s">
        <v>50</v>
      </c>
      <c r="D54" s="24"/>
      <c r="F54" s="14"/>
      <c r="H54" s="14"/>
      <c r="J54" s="14"/>
      <c r="L54" s="14"/>
      <c r="N54" s="14"/>
    </row>
    <row r="55" spans="1:14" ht="14.25">
      <c r="A55" s="19" t="s">
        <v>51</v>
      </c>
      <c r="D55" s="24"/>
      <c r="F55" s="14"/>
      <c r="H55" s="14"/>
      <c r="J55" s="14"/>
      <c r="L55" s="14"/>
      <c r="N55" s="14"/>
    </row>
    <row r="56" spans="1:14" ht="14.25">
      <c r="A56" s="19" t="s">
        <v>52</v>
      </c>
      <c r="D56" s="24"/>
      <c r="F56" s="14"/>
      <c r="H56" s="14"/>
      <c r="J56" s="14"/>
      <c r="L56" s="14"/>
      <c r="N56" s="14"/>
    </row>
    <row r="57" spans="1:24" ht="30" customHeight="1">
      <c r="A57" s="37" t="s">
        <v>56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</sheetData>
  <mergeCells count="6">
    <mergeCell ref="A4:X4"/>
    <mergeCell ref="A3:X3"/>
    <mergeCell ref="A2:X2"/>
    <mergeCell ref="A57:X57"/>
    <mergeCell ref="A7:B7"/>
    <mergeCell ref="A16:B16"/>
  </mergeCells>
  <printOptions horizontalCentered="1"/>
  <pageMargins left="0.25" right="0.25" top="0.5" bottom="0.5" header="0.25" footer="0.25"/>
  <pageSetup fitToHeight="1" fitToWidth="1" horizontalDpi="600" verticalDpi="600" orientation="landscape" scale="68" r:id="rId1"/>
  <headerFooter alignWithMargins="0">
    <oddHeader>&amp;R&amp;"Arial,Bold"Attachment 2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Athletic Assoc.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Parrish</dc:creator>
  <cp:keywords/>
  <dc:description/>
  <cp:lastModifiedBy>stephanie.stapleton</cp:lastModifiedBy>
  <cp:lastPrinted>2007-07-24T14:08:46Z</cp:lastPrinted>
  <dcterms:created xsi:type="dcterms:W3CDTF">2005-02-15T15:16:36Z</dcterms:created>
  <dcterms:modified xsi:type="dcterms:W3CDTF">2007-07-24T14:13:29Z</dcterms:modified>
  <cp:category/>
  <cp:version/>
  <cp:contentType/>
  <cp:contentStatus/>
</cp:coreProperties>
</file>